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Brezany\Trnovcova\Disk_D\verejné obstarávanie\"/>
    </mc:Choice>
  </mc:AlternateContent>
  <bookViews>
    <workbookView xWindow="0" yWindow="0" windowWidth="28800" windowHeight="12435" activeTab="2"/>
  </bookViews>
  <sheets>
    <sheet name="Rekapitulace stavby" sheetId="1" r:id="rId1"/>
    <sheet name="SO-01 - Ulica Okrajová na..." sheetId="2" r:id="rId2"/>
    <sheet name="SO-02 - Ulica Dole Roľju" sheetId="3" r:id="rId3"/>
    <sheet name="SO-04 - Ulica Skotňa" sheetId="4" r:id="rId4"/>
    <sheet name="SO-05 - Ulica oproti vjaz..." sheetId="5" r:id="rId5"/>
    <sheet name="SO-06 - Obratisko autobus..." sheetId="6" r:id="rId6"/>
  </sheets>
  <definedNames>
    <definedName name="_xlnm.Print_Titles" localSheetId="0">'Rekapitulace stavby'!$85:$85</definedName>
    <definedName name="_xlnm.Print_Titles" localSheetId="1">'SO-01 - Ulica Okrajová na...'!$122:$122</definedName>
    <definedName name="_xlnm.Print_Titles" localSheetId="2">'SO-02 - Ulica Dole Roľju'!$121:$121</definedName>
    <definedName name="_xlnm.Print_Titles" localSheetId="3">'SO-04 - Ulica Skotňa'!$120:$120</definedName>
    <definedName name="_xlnm.Print_Titles" localSheetId="4">'SO-05 - Ulica oproti vjaz...'!$121:$121</definedName>
    <definedName name="_xlnm.Print_Titles" localSheetId="5">'SO-06 - Obratisko autobus...'!$120:$120</definedName>
    <definedName name="_xlnm.Print_Area" localSheetId="0">'Rekapitulace stavby'!$C$4:$AP$70,'Rekapitulace stavby'!$C$76:$AP$101</definedName>
    <definedName name="_xlnm.Print_Area" localSheetId="1">'SO-01 - Ulica Okrajová na...'!$C$4:$Q$70,'SO-01 - Ulica Okrajová na...'!$C$76:$Q$105,'SO-01 - Ulica Okrajová na...'!$C$111:$Q$143</definedName>
    <definedName name="_xlnm.Print_Area" localSheetId="2">'SO-02 - Ulica Dole Roľju'!$C$4:$Q$70,'SO-02 - Ulica Dole Roľju'!$C$76:$Q$104,'SO-02 - Ulica Dole Roľju'!$C$110:$Q$136</definedName>
    <definedName name="_xlnm.Print_Area" localSheetId="3">'SO-04 - Ulica Skotňa'!$C$4:$Q$70,'SO-04 - Ulica Skotňa'!$C$76:$Q$103,'SO-04 - Ulica Skotňa'!$C$109:$Q$133</definedName>
    <definedName name="_xlnm.Print_Area" localSheetId="4">'SO-05 - Ulica oproti vjaz...'!$C$4:$Q$70,'SO-05 - Ulica oproti vjaz...'!$C$76:$Q$104,'SO-05 - Ulica oproti vjaz...'!$C$110:$Q$136</definedName>
    <definedName name="_xlnm.Print_Area" localSheetId="5">'SO-06 - Obratisko autobus...'!$C$4:$Q$70,'SO-06 - Obratisko autobus...'!$C$76:$Q$103,'SO-06 - Obratisko autobus...'!$C$109:$Q$133</definedName>
  </definedNames>
  <calcPr calcId="152511"/>
</workbook>
</file>

<file path=xl/calcChain.xml><?xml version="1.0" encoding="utf-8"?>
<calcChain xmlns="http://schemas.openxmlformats.org/spreadsheetml/2006/main">
  <c r="AY93" i="1" l="1"/>
  <c r="AX93" i="1"/>
  <c r="BI133" i="6"/>
  <c r="BH133" i="6"/>
  <c r="BG133" i="6"/>
  <c r="BF133" i="6"/>
  <c r="BK133" i="6"/>
  <c r="N133" i="6" s="1"/>
  <c r="BE133" i="6" s="1"/>
  <c r="BI132" i="6"/>
  <c r="BH132" i="6"/>
  <c r="BG132" i="6"/>
  <c r="BF132" i="6"/>
  <c r="BK132" i="6"/>
  <c r="N132" i="6" s="1"/>
  <c r="BE132" i="6" s="1"/>
  <c r="BI131" i="6"/>
  <c r="BH131" i="6"/>
  <c r="BG131" i="6"/>
  <c r="BF131" i="6"/>
  <c r="BK131" i="6"/>
  <c r="N131" i="6" s="1"/>
  <c r="BE131" i="6" s="1"/>
  <c r="BI130" i="6"/>
  <c r="BH130" i="6"/>
  <c r="BG130" i="6"/>
  <c r="BF130" i="6"/>
  <c r="BK130" i="6"/>
  <c r="N130" i="6" s="1"/>
  <c r="BE130" i="6" s="1"/>
  <c r="BI129" i="6"/>
  <c r="BH129" i="6"/>
  <c r="BG129" i="6"/>
  <c r="BF129" i="6"/>
  <c r="BK129" i="6"/>
  <c r="BK128" i="6" s="1"/>
  <c r="N128" i="6" s="1"/>
  <c r="N93" i="6" s="1"/>
  <c r="N129" i="6"/>
  <c r="BE129" i="6" s="1"/>
  <c r="BI127" i="6"/>
  <c r="BH127" i="6"/>
  <c r="BG127" i="6"/>
  <c r="BF127" i="6"/>
  <c r="AA127" i="6"/>
  <c r="AA126" i="6" s="1"/>
  <c r="Y127" i="6"/>
  <c r="Y126" i="6"/>
  <c r="W127" i="6"/>
  <c r="W126" i="6" s="1"/>
  <c r="BK127" i="6"/>
  <c r="BK126" i="6" s="1"/>
  <c r="N126" i="6" s="1"/>
  <c r="N92" i="6" s="1"/>
  <c r="N127" i="6"/>
  <c r="BE127" i="6" s="1"/>
  <c r="BI125" i="6"/>
  <c r="BH125" i="6"/>
  <c r="BG125" i="6"/>
  <c r="BF125" i="6"/>
  <c r="AA125" i="6"/>
  <c r="Y125" i="6"/>
  <c r="W125" i="6"/>
  <c r="BK125" i="6"/>
  <c r="N125" i="6"/>
  <c r="BE125" i="6" s="1"/>
  <c r="BI124" i="6"/>
  <c r="BH124" i="6"/>
  <c r="BG124" i="6"/>
  <c r="BF124" i="6"/>
  <c r="AA124" i="6"/>
  <c r="AA123" i="6" s="1"/>
  <c r="Y124" i="6"/>
  <c r="Y123" i="6" s="1"/>
  <c r="Y122" i="6" s="1"/>
  <c r="Y121" i="6" s="1"/>
  <c r="W124" i="6"/>
  <c r="W123" i="6" s="1"/>
  <c r="W122" i="6" s="1"/>
  <c r="W121" i="6" s="1"/>
  <c r="AU93" i="1" s="1"/>
  <c r="BK124" i="6"/>
  <c r="BK123" i="6" s="1"/>
  <c r="N124" i="6"/>
  <c r="BE124" i="6" s="1"/>
  <c r="F118" i="6"/>
  <c r="F117" i="6"/>
  <c r="F115" i="6"/>
  <c r="F113" i="6"/>
  <c r="BI101" i="6"/>
  <c r="BH101" i="6"/>
  <c r="BG101" i="6"/>
  <c r="BF101" i="6"/>
  <c r="BI100" i="6"/>
  <c r="BH100" i="6"/>
  <c r="BG100" i="6"/>
  <c r="BF100" i="6"/>
  <c r="BI99" i="6"/>
  <c r="BH99" i="6"/>
  <c r="BG99" i="6"/>
  <c r="BF99" i="6"/>
  <c r="BI98" i="6"/>
  <c r="BH98" i="6"/>
  <c r="BG98" i="6"/>
  <c r="BF98" i="6"/>
  <c r="BI97" i="6"/>
  <c r="BH97" i="6"/>
  <c r="BG97" i="6"/>
  <c r="BF97" i="6"/>
  <c r="BI96" i="6"/>
  <c r="H37" i="6" s="1"/>
  <c r="BD93" i="1" s="1"/>
  <c r="BH96" i="6"/>
  <c r="H36" i="6" s="1"/>
  <c r="BC93" i="1" s="1"/>
  <c r="BG96" i="6"/>
  <c r="BF96" i="6"/>
  <c r="H34" i="6" s="1"/>
  <c r="BA93" i="1" s="1"/>
  <c r="F85" i="6"/>
  <c r="F84" i="6"/>
  <c r="F82" i="6"/>
  <c r="F80" i="6"/>
  <c r="O22" i="6"/>
  <c r="E22" i="6"/>
  <c r="M85" i="6" s="1"/>
  <c r="O21" i="6"/>
  <c r="O19" i="6"/>
  <c r="E19" i="6"/>
  <c r="M117" i="6"/>
  <c r="M84" i="6"/>
  <c r="O18" i="6"/>
  <c r="M82" i="6"/>
  <c r="F6" i="6"/>
  <c r="F78" i="6" s="1"/>
  <c r="AY92" i="1"/>
  <c r="AX92" i="1"/>
  <c r="BI136" i="5"/>
  <c r="BH136" i="5"/>
  <c r="BG136" i="5"/>
  <c r="BF136" i="5"/>
  <c r="BK136" i="5"/>
  <c r="N136" i="5" s="1"/>
  <c r="BE136" i="5" s="1"/>
  <c r="BI135" i="5"/>
  <c r="BH135" i="5"/>
  <c r="BG135" i="5"/>
  <c r="BF135" i="5"/>
  <c r="BK135" i="5"/>
  <c r="N135" i="5"/>
  <c r="BE135" i="5" s="1"/>
  <c r="BI134" i="5"/>
  <c r="BH134" i="5"/>
  <c r="BG134" i="5"/>
  <c r="BF134" i="5"/>
  <c r="BK134" i="5"/>
  <c r="N134" i="5" s="1"/>
  <c r="BE134" i="5" s="1"/>
  <c r="BI133" i="5"/>
  <c r="BH133" i="5"/>
  <c r="BG133" i="5"/>
  <c r="BF133" i="5"/>
  <c r="BK133" i="5"/>
  <c r="N133" i="5" s="1"/>
  <c r="BE133" i="5" s="1"/>
  <c r="BI132" i="5"/>
  <c r="BH132" i="5"/>
  <c r="BG132" i="5"/>
  <c r="BF132" i="5"/>
  <c r="BK132" i="5"/>
  <c r="BI130" i="5"/>
  <c r="BH130" i="5"/>
  <c r="BG130" i="5"/>
  <c r="BF130" i="5"/>
  <c r="AA130" i="5"/>
  <c r="AA129" i="5" s="1"/>
  <c r="Y130" i="5"/>
  <c r="Y129" i="5" s="1"/>
  <c r="W130" i="5"/>
  <c r="W129" i="5"/>
  <c r="BK130" i="5"/>
  <c r="BK129" i="5" s="1"/>
  <c r="N129" i="5" s="1"/>
  <c r="N93" i="5" s="1"/>
  <c r="N130" i="5"/>
  <c r="BE130" i="5" s="1"/>
  <c r="BI128" i="5"/>
  <c r="BH128" i="5"/>
  <c r="BG128" i="5"/>
  <c r="BF128" i="5"/>
  <c r="AA128" i="5"/>
  <c r="AA127" i="5"/>
  <c r="Y128" i="5"/>
  <c r="Y127" i="5" s="1"/>
  <c r="W128" i="5"/>
  <c r="W127" i="5" s="1"/>
  <c r="BK128" i="5"/>
  <c r="BK127" i="5" s="1"/>
  <c r="N127" i="5" s="1"/>
  <c r="N92" i="5" s="1"/>
  <c r="N128" i="5"/>
  <c r="BE128" i="5" s="1"/>
  <c r="BI126" i="5"/>
  <c r="BH126" i="5"/>
  <c r="BG126" i="5"/>
  <c r="BF126" i="5"/>
  <c r="AA126" i="5"/>
  <c r="Y126" i="5"/>
  <c r="W126" i="5"/>
  <c r="BK126" i="5"/>
  <c r="N126" i="5"/>
  <c r="BE126" i="5" s="1"/>
  <c r="BI125" i="5"/>
  <c r="BH125" i="5"/>
  <c r="BG125" i="5"/>
  <c r="BF125" i="5"/>
  <c r="AA125" i="5"/>
  <c r="AA124" i="5" s="1"/>
  <c r="Y125" i="5"/>
  <c r="Y124" i="5" s="1"/>
  <c r="W125" i="5"/>
  <c r="W124" i="5" s="1"/>
  <c r="BK125" i="5"/>
  <c r="BK124" i="5" s="1"/>
  <c r="N125" i="5"/>
  <c r="BE125" i="5" s="1"/>
  <c r="F118" i="5"/>
  <c r="F116" i="5"/>
  <c r="F114" i="5"/>
  <c r="BI102" i="5"/>
  <c r="BH102" i="5"/>
  <c r="BG102" i="5"/>
  <c r="BF102" i="5"/>
  <c r="BI101" i="5"/>
  <c r="BH101" i="5"/>
  <c r="BG101" i="5"/>
  <c r="BF101" i="5"/>
  <c r="BI100" i="5"/>
  <c r="BH100" i="5"/>
  <c r="BG100" i="5"/>
  <c r="BF100" i="5"/>
  <c r="BI99" i="5"/>
  <c r="BH99" i="5"/>
  <c r="BG99" i="5"/>
  <c r="BF99" i="5"/>
  <c r="BI98" i="5"/>
  <c r="BH98" i="5"/>
  <c r="BG98" i="5"/>
  <c r="BF98" i="5"/>
  <c r="BI97" i="5"/>
  <c r="BH97" i="5"/>
  <c r="BG97" i="5"/>
  <c r="BF97" i="5"/>
  <c r="H34" i="5" s="1"/>
  <c r="BA92" i="1" s="1"/>
  <c r="F84" i="5"/>
  <c r="F82" i="5"/>
  <c r="F80" i="5"/>
  <c r="O22" i="5"/>
  <c r="E22" i="5"/>
  <c r="M119" i="5" s="1"/>
  <c r="O21" i="5"/>
  <c r="O19" i="5"/>
  <c r="E19" i="5"/>
  <c r="M84" i="5" s="1"/>
  <c r="O18" i="5"/>
  <c r="F6" i="5"/>
  <c r="F112" i="5" s="1"/>
  <c r="AY91" i="1"/>
  <c r="AX91" i="1"/>
  <c r="BI133" i="4"/>
  <c r="BH133" i="4"/>
  <c r="BG133" i="4"/>
  <c r="BF133" i="4"/>
  <c r="BK133" i="4"/>
  <c r="N133" i="4"/>
  <c r="BE133" i="4" s="1"/>
  <c r="BI132" i="4"/>
  <c r="BH132" i="4"/>
  <c r="BG132" i="4"/>
  <c r="BF132" i="4"/>
  <c r="BK132" i="4"/>
  <c r="N132" i="4" s="1"/>
  <c r="BE132" i="4" s="1"/>
  <c r="BI131" i="4"/>
  <c r="BH131" i="4"/>
  <c r="BG131" i="4"/>
  <c r="BF131" i="4"/>
  <c r="BK131" i="4"/>
  <c r="N131" i="4" s="1"/>
  <c r="BE131" i="4" s="1"/>
  <c r="BI130" i="4"/>
  <c r="BH130" i="4"/>
  <c r="BG130" i="4"/>
  <c r="BF130" i="4"/>
  <c r="BK130" i="4"/>
  <c r="N130" i="4" s="1"/>
  <c r="BE130" i="4" s="1"/>
  <c r="BI129" i="4"/>
  <c r="BH129" i="4"/>
  <c r="BG129" i="4"/>
  <c r="BF129" i="4"/>
  <c r="BK129" i="4"/>
  <c r="N129" i="4" s="1"/>
  <c r="BE129" i="4" s="1"/>
  <c r="BI127" i="4"/>
  <c r="BH127" i="4"/>
  <c r="BG127" i="4"/>
  <c r="BF127" i="4"/>
  <c r="AA127" i="4"/>
  <c r="AA126" i="4" s="1"/>
  <c r="Y127" i="4"/>
  <c r="Y126" i="4"/>
  <c r="W127" i="4"/>
  <c r="W126" i="4" s="1"/>
  <c r="BK127" i="4"/>
  <c r="BK126" i="4" s="1"/>
  <c r="N126" i="4" s="1"/>
  <c r="N92" i="4" s="1"/>
  <c r="N127" i="4"/>
  <c r="BE127" i="4"/>
  <c r="BI125" i="4"/>
  <c r="BH125" i="4"/>
  <c r="BG125" i="4"/>
  <c r="BF125" i="4"/>
  <c r="AA125" i="4"/>
  <c r="Y125" i="4"/>
  <c r="W125" i="4"/>
  <c r="BK125" i="4"/>
  <c r="N125" i="4"/>
  <c r="BE125" i="4" s="1"/>
  <c r="BI124" i="4"/>
  <c r="BH124" i="4"/>
  <c r="BG124" i="4"/>
  <c r="BF124" i="4"/>
  <c r="AA124" i="4"/>
  <c r="AA123" i="4" s="1"/>
  <c r="AA122" i="4" s="1"/>
  <c r="AA121" i="4" s="1"/>
  <c r="Y124" i="4"/>
  <c r="Y123" i="4" s="1"/>
  <c r="Y122" i="4" s="1"/>
  <c r="Y121" i="4" s="1"/>
  <c r="W124" i="4"/>
  <c r="W123" i="4" s="1"/>
  <c r="BK124" i="4"/>
  <c r="N124" i="4"/>
  <c r="BE124" i="4" s="1"/>
  <c r="F118" i="4"/>
  <c r="F117" i="4"/>
  <c r="F115" i="4"/>
  <c r="F113" i="4"/>
  <c r="BI101" i="4"/>
  <c r="BH101" i="4"/>
  <c r="BG101" i="4"/>
  <c r="BF101" i="4"/>
  <c r="BI100" i="4"/>
  <c r="BH100" i="4"/>
  <c r="BG100" i="4"/>
  <c r="BF100" i="4"/>
  <c r="BI99" i="4"/>
  <c r="BH99" i="4"/>
  <c r="BG99" i="4"/>
  <c r="BF99" i="4"/>
  <c r="BI98" i="4"/>
  <c r="BH98" i="4"/>
  <c r="BG98" i="4"/>
  <c r="BF98" i="4"/>
  <c r="BI97" i="4"/>
  <c r="BH97" i="4"/>
  <c r="BG97" i="4"/>
  <c r="BF97" i="4"/>
  <c r="BI96" i="4"/>
  <c r="H37" i="4" s="1"/>
  <c r="BD91" i="1" s="1"/>
  <c r="BH96" i="4"/>
  <c r="BG96" i="4"/>
  <c r="BF96" i="4"/>
  <c r="M34" i="4" s="1"/>
  <c r="AW91" i="1" s="1"/>
  <c r="F85" i="4"/>
  <c r="F84" i="4"/>
  <c r="F82" i="4"/>
  <c r="F80" i="4"/>
  <c r="O22" i="4"/>
  <c r="E22" i="4"/>
  <c r="M85" i="4" s="1"/>
  <c r="O21" i="4"/>
  <c r="O19" i="4"/>
  <c r="E19" i="4"/>
  <c r="M84" i="4" s="1"/>
  <c r="O18" i="4"/>
  <c r="M115" i="4"/>
  <c r="M82" i="4"/>
  <c r="F6" i="4"/>
  <c r="F111" i="4" s="1"/>
  <c r="AY90" i="1"/>
  <c r="AX90" i="1"/>
  <c r="BI136" i="3"/>
  <c r="BH136" i="3"/>
  <c r="BG136" i="3"/>
  <c r="BF136" i="3"/>
  <c r="BK136" i="3"/>
  <c r="N136" i="3" s="1"/>
  <c r="BE136" i="3" s="1"/>
  <c r="BI135" i="3"/>
  <c r="BH135" i="3"/>
  <c r="BG135" i="3"/>
  <c r="BF135" i="3"/>
  <c r="BK135" i="3"/>
  <c r="N135" i="3"/>
  <c r="BE135" i="3" s="1"/>
  <c r="BI134" i="3"/>
  <c r="BH134" i="3"/>
  <c r="BG134" i="3"/>
  <c r="BF134" i="3"/>
  <c r="BK134" i="3"/>
  <c r="N134" i="3" s="1"/>
  <c r="BE134" i="3" s="1"/>
  <c r="BI133" i="3"/>
  <c r="BH133" i="3"/>
  <c r="BG133" i="3"/>
  <c r="BF133" i="3"/>
  <c r="BK133" i="3"/>
  <c r="N133" i="3" s="1"/>
  <c r="BE133" i="3" s="1"/>
  <c r="BI132" i="3"/>
  <c r="BH132" i="3"/>
  <c r="BG132" i="3"/>
  <c r="BF132" i="3"/>
  <c r="BK132" i="3"/>
  <c r="N132" i="3" s="1"/>
  <c r="BE132" i="3" s="1"/>
  <c r="BI130" i="3"/>
  <c r="BH130" i="3"/>
  <c r="BG130" i="3"/>
  <c r="BF130" i="3"/>
  <c r="AA130" i="3"/>
  <c r="AA129" i="3" s="1"/>
  <c r="Y130" i="3"/>
  <c r="Y129" i="3"/>
  <c r="W130" i="3"/>
  <c r="W129" i="3" s="1"/>
  <c r="BK130" i="3"/>
  <c r="BK129" i="3" s="1"/>
  <c r="N129" i="3" s="1"/>
  <c r="N93" i="3" s="1"/>
  <c r="N130" i="3"/>
  <c r="BE130" i="3"/>
  <c r="BI128" i="3"/>
  <c r="BH128" i="3"/>
  <c r="BG128" i="3"/>
  <c r="BF128" i="3"/>
  <c r="AA128" i="3"/>
  <c r="AA127" i="3" s="1"/>
  <c r="Y128" i="3"/>
  <c r="Y127" i="3"/>
  <c r="W128" i="3"/>
  <c r="W127" i="3" s="1"/>
  <c r="BK128" i="3"/>
  <c r="BK127" i="3" s="1"/>
  <c r="N127" i="3" s="1"/>
  <c r="N92" i="3" s="1"/>
  <c r="N128" i="3"/>
  <c r="BE128" i="3"/>
  <c r="BI126" i="3"/>
  <c r="BH126" i="3"/>
  <c r="BG126" i="3"/>
  <c r="BF126" i="3"/>
  <c r="AA126" i="3"/>
  <c r="Y126" i="3"/>
  <c r="W126" i="3"/>
  <c r="BK126" i="3"/>
  <c r="N126" i="3"/>
  <c r="BE126" i="3" s="1"/>
  <c r="BI125" i="3"/>
  <c r="BH125" i="3"/>
  <c r="BG125" i="3"/>
  <c r="BF125" i="3"/>
  <c r="AA125" i="3"/>
  <c r="Y125" i="3"/>
  <c r="W125" i="3"/>
  <c r="W124" i="3" s="1"/>
  <c r="BK125" i="3"/>
  <c r="N125" i="3"/>
  <c r="BE125" i="3"/>
  <c r="F118" i="3"/>
  <c r="F116" i="3"/>
  <c r="F114" i="3"/>
  <c r="BI102" i="3"/>
  <c r="BH102" i="3"/>
  <c r="BG102" i="3"/>
  <c r="BF102" i="3"/>
  <c r="BI101" i="3"/>
  <c r="BH101" i="3"/>
  <c r="BG101" i="3"/>
  <c r="BF101" i="3"/>
  <c r="BI100" i="3"/>
  <c r="BH100" i="3"/>
  <c r="BG100" i="3"/>
  <c r="BF100" i="3"/>
  <c r="BI99" i="3"/>
  <c r="BH99" i="3"/>
  <c r="BG99" i="3"/>
  <c r="BF99" i="3"/>
  <c r="BI98" i="3"/>
  <c r="BH98" i="3"/>
  <c r="BG98" i="3"/>
  <c r="BF98" i="3"/>
  <c r="BI97" i="3"/>
  <c r="BH97" i="3"/>
  <c r="BG97" i="3"/>
  <c r="BF97" i="3"/>
  <c r="F84" i="3"/>
  <c r="F82" i="3"/>
  <c r="F80" i="3"/>
  <c r="O22" i="3"/>
  <c r="E22" i="3"/>
  <c r="M85" i="3" s="1"/>
  <c r="O21" i="3"/>
  <c r="O19" i="3"/>
  <c r="E19" i="3"/>
  <c r="M84" i="3" s="1"/>
  <c r="O18" i="3"/>
  <c r="F6" i="3"/>
  <c r="F78" i="3" s="1"/>
  <c r="AY89" i="1"/>
  <c r="AX89" i="1"/>
  <c r="BI143" i="2"/>
  <c r="BH143" i="2"/>
  <c r="BG143" i="2"/>
  <c r="BF143" i="2"/>
  <c r="BK143" i="2"/>
  <c r="N143" i="2" s="1"/>
  <c r="BE143" i="2" s="1"/>
  <c r="BI142" i="2"/>
  <c r="BH142" i="2"/>
  <c r="BG142" i="2"/>
  <c r="BF142" i="2"/>
  <c r="BK142" i="2"/>
  <c r="N142" i="2" s="1"/>
  <c r="BE142" i="2" s="1"/>
  <c r="BI141" i="2"/>
  <c r="BH141" i="2"/>
  <c r="BG141" i="2"/>
  <c r="BF141" i="2"/>
  <c r="BK141" i="2"/>
  <c r="N141" i="2"/>
  <c r="BE141" i="2" s="1"/>
  <c r="BI140" i="2"/>
  <c r="BH140" i="2"/>
  <c r="BG140" i="2"/>
  <c r="BF140" i="2"/>
  <c r="BK140" i="2"/>
  <c r="N140" i="2" s="1"/>
  <c r="BE140" i="2" s="1"/>
  <c r="BI139" i="2"/>
  <c r="BH139" i="2"/>
  <c r="BG139" i="2"/>
  <c r="BF139" i="2"/>
  <c r="BK139" i="2"/>
  <c r="BK138" i="2" s="1"/>
  <c r="N138" i="2" s="1"/>
  <c r="N95" i="2" s="1"/>
  <c r="BI137" i="2"/>
  <c r="BH137" i="2"/>
  <c r="BG137" i="2"/>
  <c r="BF137" i="2"/>
  <c r="AA137" i="2"/>
  <c r="AA136" i="2" s="1"/>
  <c r="Y137" i="2"/>
  <c r="Y136" i="2" s="1"/>
  <c r="W137" i="2"/>
  <c r="W136" i="2" s="1"/>
  <c r="BK137" i="2"/>
  <c r="BK136" i="2" s="1"/>
  <c r="N136" i="2" s="1"/>
  <c r="N94" i="2" s="1"/>
  <c r="N137" i="2"/>
  <c r="BE137" i="2" s="1"/>
  <c r="BI135" i="2"/>
  <c r="BH135" i="2"/>
  <c r="BG135" i="2"/>
  <c r="BF135" i="2"/>
  <c r="AA135" i="2"/>
  <c r="Y135" i="2"/>
  <c r="W135" i="2"/>
  <c r="BK135" i="2"/>
  <c r="N135" i="2"/>
  <c r="BE135" i="2" s="1"/>
  <c r="BI134" i="2"/>
  <c r="BH134" i="2"/>
  <c r="BG134" i="2"/>
  <c r="BF134" i="2"/>
  <c r="AA134" i="2"/>
  <c r="Y134" i="2"/>
  <c r="W134" i="2"/>
  <c r="BK134" i="2"/>
  <c r="N134" i="2"/>
  <c r="BE134" i="2" s="1"/>
  <c r="BI133" i="2"/>
  <c r="BH133" i="2"/>
  <c r="BG133" i="2"/>
  <c r="BF133" i="2"/>
  <c r="AA133" i="2"/>
  <c r="Y133" i="2"/>
  <c r="Y131" i="2" s="1"/>
  <c r="W133" i="2"/>
  <c r="BK133" i="2"/>
  <c r="N133" i="2"/>
  <c r="BE133" i="2"/>
  <c r="BI132" i="2"/>
  <c r="BH132" i="2"/>
  <c r="BG132" i="2"/>
  <c r="BF132" i="2"/>
  <c r="AA132" i="2"/>
  <c r="Y132" i="2"/>
  <c r="W132" i="2"/>
  <c r="BK132" i="2"/>
  <c r="BK131" i="2" s="1"/>
  <c r="N132" i="2"/>
  <c r="BE132" i="2" s="1"/>
  <c r="BI130" i="2"/>
  <c r="BH130" i="2"/>
  <c r="BG130" i="2"/>
  <c r="BF130" i="2"/>
  <c r="AA130" i="2"/>
  <c r="Y130" i="2"/>
  <c r="W130" i="2"/>
  <c r="BK130" i="2"/>
  <c r="N130" i="2"/>
  <c r="BE130" i="2" s="1"/>
  <c r="BI129" i="2"/>
  <c r="BH129" i="2"/>
  <c r="BG129" i="2"/>
  <c r="BF129" i="2"/>
  <c r="AA129" i="2"/>
  <c r="Y129" i="2"/>
  <c r="W129" i="2"/>
  <c r="BK129" i="2"/>
  <c r="N129" i="2"/>
  <c r="BE129" i="2" s="1"/>
  <c r="BI128" i="2"/>
  <c r="BH128" i="2"/>
  <c r="BG128" i="2"/>
  <c r="BF128" i="2"/>
  <c r="AA128" i="2"/>
  <c r="Y128" i="2"/>
  <c r="W128" i="2"/>
  <c r="BK128" i="2"/>
  <c r="BK127" i="2" s="1"/>
  <c r="N127" i="2" s="1"/>
  <c r="N92" i="2" s="1"/>
  <c r="N128" i="2"/>
  <c r="BE128" i="2" s="1"/>
  <c r="BI126" i="2"/>
  <c r="BH126" i="2"/>
  <c r="BG126" i="2"/>
  <c r="BF126" i="2"/>
  <c r="AA126" i="2"/>
  <c r="AA125" i="2" s="1"/>
  <c r="Y126" i="2"/>
  <c r="Y125" i="2" s="1"/>
  <c r="W126" i="2"/>
  <c r="W125" i="2" s="1"/>
  <c r="BK126" i="2"/>
  <c r="BK125" i="2"/>
  <c r="N125" i="2" s="1"/>
  <c r="N91" i="2" s="1"/>
  <c r="N126" i="2"/>
  <c r="BE126" i="2" s="1"/>
  <c r="F119" i="2"/>
  <c r="F117" i="2"/>
  <c r="F115" i="2"/>
  <c r="BI103" i="2"/>
  <c r="BH103" i="2"/>
  <c r="BG103" i="2"/>
  <c r="BF103" i="2"/>
  <c r="BI102" i="2"/>
  <c r="BH102" i="2"/>
  <c r="BG102" i="2"/>
  <c r="BF102" i="2"/>
  <c r="BI101" i="2"/>
  <c r="BH101" i="2"/>
  <c r="BG101" i="2"/>
  <c r="BF101" i="2"/>
  <c r="BI100" i="2"/>
  <c r="BH100" i="2"/>
  <c r="BG100" i="2"/>
  <c r="BF100" i="2"/>
  <c r="BI99" i="2"/>
  <c r="BH99" i="2"/>
  <c r="BG99" i="2"/>
  <c r="BF99" i="2"/>
  <c r="BI98" i="2"/>
  <c r="H37" i="2" s="1"/>
  <c r="BD89" i="1" s="1"/>
  <c r="BH98" i="2"/>
  <c r="BG98" i="2"/>
  <c r="BF98" i="2"/>
  <c r="F84" i="2"/>
  <c r="F82" i="2"/>
  <c r="F80" i="2"/>
  <c r="O22" i="2"/>
  <c r="E22" i="2"/>
  <c r="M85" i="2" s="1"/>
  <c r="O21" i="2"/>
  <c r="O19" i="2"/>
  <c r="E19" i="2"/>
  <c r="M119" i="2" s="1"/>
  <c r="O18" i="2"/>
  <c r="F6" i="2"/>
  <c r="F78" i="2" s="1"/>
  <c r="CK99" i="1"/>
  <c r="CJ99" i="1"/>
  <c r="CI99" i="1"/>
  <c r="CC99" i="1"/>
  <c r="CH99" i="1"/>
  <c r="CB99" i="1"/>
  <c r="CG99" i="1"/>
  <c r="CA99" i="1"/>
  <c r="CF99" i="1"/>
  <c r="BZ99" i="1"/>
  <c r="CE99" i="1"/>
  <c r="CK98" i="1"/>
  <c r="CJ98" i="1"/>
  <c r="CI98" i="1"/>
  <c r="CC98" i="1"/>
  <c r="CH98" i="1"/>
  <c r="CB98" i="1"/>
  <c r="CG98" i="1"/>
  <c r="CA98" i="1"/>
  <c r="CF98" i="1"/>
  <c r="BZ98" i="1"/>
  <c r="CE98" i="1"/>
  <c r="CK97" i="1"/>
  <c r="CJ97" i="1"/>
  <c r="CI97" i="1"/>
  <c r="CC97" i="1"/>
  <c r="CH97" i="1"/>
  <c r="CB97" i="1"/>
  <c r="CG97" i="1"/>
  <c r="CA97" i="1"/>
  <c r="CF97" i="1"/>
  <c r="BZ97" i="1"/>
  <c r="CE97" i="1"/>
  <c r="CK96" i="1"/>
  <c r="CJ96" i="1"/>
  <c r="CI96" i="1"/>
  <c r="CH96" i="1"/>
  <c r="CG96" i="1"/>
  <c r="CF96" i="1"/>
  <c r="BZ96" i="1"/>
  <c r="CE96" i="1"/>
  <c r="AM83" i="1"/>
  <c r="L83" i="1"/>
  <c r="AM82" i="1"/>
  <c r="L82" i="1"/>
  <c r="AM80" i="1"/>
  <c r="L80" i="1"/>
  <c r="L78" i="1"/>
  <c r="AA123" i="5" l="1"/>
  <c r="AA122" i="5" s="1"/>
  <c r="M120" i="2"/>
  <c r="H36" i="2"/>
  <c r="BC89" i="1" s="1"/>
  <c r="AA127" i="2"/>
  <c r="N139" i="2"/>
  <c r="BE139" i="2" s="1"/>
  <c r="H36" i="3"/>
  <c r="BC90" i="1" s="1"/>
  <c r="W122" i="4"/>
  <c r="W121" i="4" s="1"/>
  <c r="AU91" i="1" s="1"/>
  <c r="F111" i="6"/>
  <c r="H34" i="4"/>
  <c r="BA91" i="1" s="1"/>
  <c r="H35" i="5"/>
  <c r="BB92" i="1" s="1"/>
  <c r="W123" i="5"/>
  <c r="W122" i="5" s="1"/>
  <c r="AU92" i="1" s="1"/>
  <c r="H35" i="6"/>
  <c r="BB93" i="1" s="1"/>
  <c r="AA122" i="6"/>
  <c r="AA121" i="6" s="1"/>
  <c r="M34" i="2"/>
  <c r="AW89" i="1" s="1"/>
  <c r="H34" i="2"/>
  <c r="BA89" i="1" s="1"/>
  <c r="W127" i="2"/>
  <c r="W131" i="2"/>
  <c r="AA131" i="2"/>
  <c r="Y124" i="3"/>
  <c r="Y123" i="3" s="1"/>
  <c r="Y122" i="3" s="1"/>
  <c r="F78" i="4"/>
  <c r="H35" i="4"/>
  <c r="BB91" i="1" s="1"/>
  <c r="BK123" i="4"/>
  <c r="H36" i="5"/>
  <c r="BC92" i="1" s="1"/>
  <c r="BK131" i="5"/>
  <c r="N131" i="5" s="1"/>
  <c r="N94" i="5" s="1"/>
  <c r="H35" i="2"/>
  <c r="BB89" i="1" s="1"/>
  <c r="W124" i="2"/>
  <c r="W123" i="2" s="1"/>
  <c r="AU89" i="1" s="1"/>
  <c r="Y127" i="2"/>
  <c r="H35" i="3"/>
  <c r="BB90" i="1" s="1"/>
  <c r="BK124" i="3"/>
  <c r="AA124" i="3"/>
  <c r="AA123" i="3" s="1"/>
  <c r="AA122" i="3" s="1"/>
  <c r="H36" i="4"/>
  <c r="BC91" i="1" s="1"/>
  <c r="M118" i="5"/>
  <c r="H37" i="5"/>
  <c r="BD92" i="1" s="1"/>
  <c r="BB88" i="1"/>
  <c r="BB87" i="1" s="1"/>
  <c r="H34" i="3"/>
  <c r="BA90" i="1" s="1"/>
  <c r="BA88" i="1" s="1"/>
  <c r="H37" i="3"/>
  <c r="BD90" i="1" s="1"/>
  <c r="BD88" i="1" s="1"/>
  <c r="BD87" i="1" s="1"/>
  <c r="W35" i="1" s="1"/>
  <c r="M34" i="3"/>
  <c r="AW90" i="1" s="1"/>
  <c r="F112" i="3"/>
  <c r="F78" i="5"/>
  <c r="BK123" i="5"/>
  <c r="N124" i="5"/>
  <c r="N91" i="5" s="1"/>
  <c r="BK124" i="2"/>
  <c r="N131" i="2"/>
  <c r="N93" i="2" s="1"/>
  <c r="N123" i="6"/>
  <c r="N91" i="6" s="1"/>
  <c r="BK122" i="6"/>
  <c r="W123" i="3"/>
  <c r="W122" i="3" s="1"/>
  <c r="AU90" i="1" s="1"/>
  <c r="AU88" i="1" s="1"/>
  <c r="AU87" i="1" s="1"/>
  <c r="BK122" i="4"/>
  <c r="N123" i="4"/>
  <c r="N91" i="4" s="1"/>
  <c r="BK123" i="3"/>
  <c r="N124" i="3"/>
  <c r="N91" i="3" s="1"/>
  <c r="AA124" i="2"/>
  <c r="AA123" i="2" s="1"/>
  <c r="Y123" i="5"/>
  <c r="Y122" i="5" s="1"/>
  <c r="BC88" i="1"/>
  <c r="Y124" i="2"/>
  <c r="Y123" i="2" s="1"/>
  <c r="M118" i="4"/>
  <c r="BK128" i="4"/>
  <c r="N128" i="4" s="1"/>
  <c r="N93" i="4" s="1"/>
  <c r="M119" i="3"/>
  <c r="BK131" i="3"/>
  <c r="N131" i="3" s="1"/>
  <c r="N94" i="3" s="1"/>
  <c r="N132" i="5"/>
  <c r="BE132" i="5" s="1"/>
  <c r="M84" i="2"/>
  <c r="M85" i="5"/>
  <c r="M117" i="4"/>
  <c r="M118" i="6"/>
  <c r="F113" i="2"/>
  <c r="M118" i="3"/>
  <c r="M34" i="6"/>
  <c r="AW93" i="1" s="1"/>
  <c r="M34" i="5"/>
  <c r="AW92" i="1" s="1"/>
  <c r="M115" i="6"/>
  <c r="AX88" i="1" l="1"/>
  <c r="BC87" i="1"/>
  <c r="AY88" i="1"/>
  <c r="BK122" i="5"/>
  <c r="N122" i="5" s="1"/>
  <c r="N89" i="5" s="1"/>
  <c r="N123" i="5"/>
  <c r="N90" i="5" s="1"/>
  <c r="W33" i="1"/>
  <c r="AX87" i="1"/>
  <c r="N124" i="2"/>
  <c r="N90" i="2" s="1"/>
  <c r="BK123" i="2"/>
  <c r="N123" i="2" s="1"/>
  <c r="N89" i="2" s="1"/>
  <c r="BA87" i="1"/>
  <c r="AW88" i="1"/>
  <c r="BK122" i="3"/>
  <c r="N122" i="3" s="1"/>
  <c r="N89" i="3" s="1"/>
  <c r="N123" i="3"/>
  <c r="N90" i="3" s="1"/>
  <c r="BK121" i="6"/>
  <c r="N121" i="6" s="1"/>
  <c r="N89" i="6" s="1"/>
  <c r="N122" i="6"/>
  <c r="N90" i="6" s="1"/>
  <c r="BK121" i="4"/>
  <c r="N121" i="4" s="1"/>
  <c r="N89" i="4" s="1"/>
  <c r="N122" i="4"/>
  <c r="N90" i="4" s="1"/>
  <c r="N101" i="5" l="1"/>
  <c r="BE101" i="5" s="1"/>
  <c r="N99" i="5"/>
  <c r="BE99" i="5" s="1"/>
  <c r="M28" i="5"/>
  <c r="N102" i="5"/>
  <c r="BE102" i="5" s="1"/>
  <c r="N100" i="5"/>
  <c r="BE100" i="5" s="1"/>
  <c r="N98" i="5"/>
  <c r="BE98" i="5" s="1"/>
  <c r="N97" i="5"/>
  <c r="AW87" i="1"/>
  <c r="AK32" i="1" s="1"/>
  <c r="W32" i="1"/>
  <c r="N101" i="2"/>
  <c r="BE101" i="2" s="1"/>
  <c r="N102" i="2"/>
  <c r="BE102" i="2" s="1"/>
  <c r="M28" i="2"/>
  <c r="N99" i="2"/>
  <c r="BE99" i="2" s="1"/>
  <c r="N98" i="2"/>
  <c r="N103" i="2"/>
  <c r="BE103" i="2" s="1"/>
  <c r="N100" i="2"/>
  <c r="BE100" i="2" s="1"/>
  <c r="AY87" i="1"/>
  <c r="W34" i="1"/>
  <c r="N98" i="3"/>
  <c r="BE98" i="3" s="1"/>
  <c r="N99" i="3"/>
  <c r="BE99" i="3" s="1"/>
  <c r="M28" i="3"/>
  <c r="N102" i="3"/>
  <c r="BE102" i="3" s="1"/>
  <c r="N97" i="3"/>
  <c r="N100" i="3"/>
  <c r="BE100" i="3" s="1"/>
  <c r="N101" i="3"/>
  <c r="BE101" i="3" s="1"/>
  <c r="N97" i="6"/>
  <c r="BE97" i="6" s="1"/>
  <c r="N96" i="6"/>
  <c r="N100" i="6"/>
  <c r="BE100" i="6" s="1"/>
  <c r="N98" i="6"/>
  <c r="BE98" i="6" s="1"/>
  <c r="M28" i="6"/>
  <c r="N101" i="6"/>
  <c r="BE101" i="6" s="1"/>
  <c r="N99" i="6"/>
  <c r="BE99" i="6" s="1"/>
  <c r="N100" i="4"/>
  <c r="BE100" i="4" s="1"/>
  <c r="N99" i="4"/>
  <c r="BE99" i="4" s="1"/>
  <c r="N98" i="4"/>
  <c r="BE98" i="4" s="1"/>
  <c r="M28" i="4"/>
  <c r="N101" i="4"/>
  <c r="BE101" i="4" s="1"/>
  <c r="N97" i="4"/>
  <c r="BE97" i="4" s="1"/>
  <c r="N96" i="4"/>
  <c r="BE97" i="3" l="1"/>
  <c r="N96" i="3"/>
  <c r="BE96" i="4"/>
  <c r="N95" i="4"/>
  <c r="BE96" i="6"/>
  <c r="N95" i="6"/>
  <c r="BE97" i="5"/>
  <c r="N96" i="5"/>
  <c r="BE98" i="2"/>
  <c r="N97" i="2"/>
  <c r="H33" i="3" l="1"/>
  <c r="AZ90" i="1" s="1"/>
  <c r="M33" i="3"/>
  <c r="AV90" i="1" s="1"/>
  <c r="AT90" i="1" s="1"/>
  <c r="M33" i="4"/>
  <c r="AV91" i="1" s="1"/>
  <c r="AT91" i="1" s="1"/>
  <c r="H33" i="4"/>
  <c r="AZ91" i="1" s="1"/>
  <c r="M29" i="4"/>
  <c r="L103" i="4"/>
  <c r="M29" i="6"/>
  <c r="L103" i="6"/>
  <c r="M29" i="5"/>
  <c r="L104" i="5"/>
  <c r="M29" i="3"/>
  <c r="L104" i="3"/>
  <c r="H33" i="6"/>
  <c r="AZ93" i="1" s="1"/>
  <c r="M33" i="6"/>
  <c r="AV93" i="1" s="1"/>
  <c r="AT93" i="1" s="1"/>
  <c r="M33" i="5"/>
  <c r="AV92" i="1" s="1"/>
  <c r="AT92" i="1" s="1"/>
  <c r="H33" i="5"/>
  <c r="AZ92" i="1" s="1"/>
  <c r="M33" i="2"/>
  <c r="AV89" i="1" s="1"/>
  <c r="AT89" i="1" s="1"/>
  <c r="H33" i="2"/>
  <c r="AZ89" i="1" s="1"/>
  <c r="M29" i="2"/>
  <c r="L105" i="2"/>
  <c r="AS89" i="1" l="1"/>
  <c r="M31" i="2"/>
  <c r="AS91" i="1"/>
  <c r="M31" i="4"/>
  <c r="AS93" i="1"/>
  <c r="M31" i="6"/>
  <c r="AS92" i="1"/>
  <c r="M31" i="5"/>
  <c r="AZ88" i="1"/>
  <c r="AS90" i="1"/>
  <c r="M31" i="3"/>
  <c r="AS88" i="1" l="1"/>
  <c r="AS87" i="1" s="1"/>
  <c r="L39" i="2"/>
  <c r="AG89" i="1"/>
  <c r="L39" i="5"/>
  <c r="AG92" i="1"/>
  <c r="AN92" i="1" s="1"/>
  <c r="AG91" i="1"/>
  <c r="AN91" i="1" s="1"/>
  <c r="L39" i="4"/>
  <c r="AG93" i="1"/>
  <c r="AN93" i="1" s="1"/>
  <c r="L39" i="6"/>
  <c r="AV88" i="1"/>
  <c r="AT88" i="1" s="1"/>
  <c r="AZ87" i="1"/>
  <c r="L39" i="3"/>
  <c r="AG90" i="1"/>
  <c r="AN90" i="1" s="1"/>
  <c r="AN89" i="1" l="1"/>
  <c r="AG88" i="1"/>
  <c r="AV87" i="1"/>
  <c r="AN88" i="1" l="1"/>
  <c r="AG87" i="1"/>
  <c r="AT87" i="1"/>
  <c r="AK26" i="1" l="1"/>
  <c r="AG98" i="1"/>
  <c r="AN87" i="1"/>
  <c r="AG96" i="1"/>
  <c r="AG99" i="1"/>
  <c r="AG97" i="1"/>
  <c r="AV99" i="1" l="1"/>
  <c r="BY99" i="1" s="1"/>
  <c r="CD99" i="1"/>
  <c r="AV98" i="1"/>
  <c r="BY98" i="1" s="1"/>
  <c r="CD98" i="1"/>
  <c r="AV96" i="1"/>
  <c r="BY96" i="1" s="1"/>
  <c r="CD96" i="1"/>
  <c r="AG95" i="1"/>
  <c r="AV97" i="1"/>
  <c r="BY97" i="1" s="1"/>
  <c r="CD97" i="1"/>
  <c r="AN98" i="1" l="1"/>
  <c r="W31" i="1"/>
  <c r="AK27" i="1"/>
  <c r="AK29" i="1" s="1"/>
  <c r="AG101" i="1"/>
  <c r="AN96" i="1"/>
  <c r="AN97" i="1"/>
  <c r="AN99" i="1"/>
  <c r="AK31" i="1"/>
  <c r="AK37" i="1" l="1"/>
  <c r="AN95" i="1"/>
  <c r="AN101" i="1" s="1"/>
</calcChain>
</file>

<file path=xl/sharedStrings.xml><?xml version="1.0" encoding="utf-8"?>
<sst xmlns="http://schemas.openxmlformats.org/spreadsheetml/2006/main" count="1620" uniqueCount="209">
  <si>
    <t>2012</t>
  </si>
  <si>
    <t>List obsahuje:</t>
  </si>
  <si>
    <t>1) Souhrnný list stavby</t>
  </si>
  <si>
    <t>2) Rekapitulace objektů</t>
  </si>
  <si>
    <t>2.0</t>
  </si>
  <si>
    <t/>
  </si>
  <si>
    <t>True</t>
  </si>
  <si>
    <t>False</t>
  </si>
  <si>
    <t>optimalizováno pro tisk sestav ve formátu A4 - na výšku</t>
  </si>
  <si>
    <t>&gt;&gt;  skryté sloupce  &lt;&lt;</t>
  </si>
  <si>
    <t>0,01</t>
  </si>
  <si>
    <t>20</t>
  </si>
  <si>
    <t>SOUHRNNÝ LIST STAVBY</t>
  </si>
  <si>
    <t>v ---  níže se nacházejí doplnkové a pomocné údaje k sestavám  --- v</t>
  </si>
  <si>
    <t>Návod na vyplnění</t>
  </si>
  <si>
    <t>0,001</t>
  </si>
  <si>
    <t>Kód:</t>
  </si>
  <si>
    <t>Měnit lze pouze buňky se žlutým podbarvením!_x000D_
_x000D_
1) na prvním listu Rekapitulace stavby vyplňte v sestavě_x000D_
_x000D_
    a) Souhrnný list_x000D_
       - údaje o Zhotoviteli_x000D_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Zhotoviteli, pokud se liší od údajů o Zhotoviteli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případe potřeby poznámku (ta je v skrytém sloupci)</t>
  </si>
  <si>
    <t>Stavba:</t>
  </si>
  <si>
    <t>JKSO:</t>
  </si>
  <si>
    <t>CC-CZ:</t>
  </si>
  <si>
    <t>Místo:</t>
  </si>
  <si>
    <t xml:space="preserve"> </t>
  </si>
  <si>
    <t>Datum:</t>
  </si>
  <si>
    <t>0,05</t>
  </si>
  <si>
    <t>0,1</t>
  </si>
  <si>
    <t>Objednatel:</t>
  </si>
  <si>
    <t>IČ:</t>
  </si>
  <si>
    <t>DIČ:</t>
  </si>
  <si>
    <t>Zhotovitel:</t>
  </si>
  <si>
    <t>Projektant:</t>
  </si>
  <si>
    <t>Zpracovatel:</t>
  </si>
  <si>
    <t>Poznámka:</t>
  </si>
  <si>
    <t>Náklady z rozpočtů</t>
  </si>
  <si>
    <t>Ostatní náklady ze souhrnného listu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</si>
  <si>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</si>
  <si>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</si>
  <si>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</si>
  <si>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</si>
  <si>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</si>
  <si>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</si>
  <si>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</si>
  <si>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</si>
  <si>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</si>
  <si>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</si>
  <si>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EUR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</si>
  <si>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</si>
  <si>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</si>
  <si>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</si>
  <si>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</si>
  <si>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</si>
  <si>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</si>
  <si>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</t>
  </si>
  <si>
    <t>Informatívní údaje z listů zakázek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</si>
  <si>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</si>
  <si>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</si>
  <si>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</si>
  <si>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</si>
  <si>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</si>
  <si>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</si>
  <si>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</si>
  <si>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základní [EUR]</t>
  </si>
  <si>
    <t>DPH snížená [EUR]</t>
  </si>
  <si>
    <t>DPH základní přenesená_x000D_
[EUR]</t>
  </si>
  <si>
    <t>DPH snížená přenesená_x000D_
[EUR]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</si>
  <si>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</si>
  <si>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</si>
  <si>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</si>
  <si>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</si>
  <si>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</si>
  <si>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</si>
  <si>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</si>
  <si>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</si>
  <si>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###NOIMPORT###</t>
  </si>
  <si>
    <t>IMPORT</t>
  </si>
  <si>
    <t>{23ab7d01-b1a5-47bb-842e-1934cb61db80}</t>
  </si>
  <si>
    <t>{00000000-0000-0000-0000-000000000000}</t>
  </si>
  <si>
    <t>009-2018</t>
  </si>
  <si>
    <t>Rekonštrukcia ulíc - Brezany</t>
  </si>
  <si>
    <t>1</t>
  </si>
  <si>
    <t>{d16029fa-dec2-4a04-860d-54dd8e32ef1a}</t>
  </si>
  <si>
    <t>/</t>
  </si>
  <si>
    <t>SO-01</t>
  </si>
  <si>
    <t>Ulica Okrajová na Lietavu</t>
  </si>
  <si>
    <t>2</t>
  </si>
  <si>
    <t>{39b3ff2c-9977-4176-b22e-1dfdbb796df5}</t>
  </si>
  <si>
    <t>SO-02</t>
  </si>
  <si>
    <t>Ulica Dole Roľju</t>
  </si>
  <si>
    <t>{589b4d9b-b10d-4097-b8e9-476fdd1a698d}</t>
  </si>
  <si>
    <t>SO-04</t>
  </si>
  <si>
    <t>Ulica Skotňa</t>
  </si>
  <si>
    <t>{5b14e0a9-779e-4caf-bbdb-8896f47717b1}</t>
  </si>
  <si>
    <t>SO-05</t>
  </si>
  <si>
    <t>Ulica oproti vjazdu na ihrisko</t>
  </si>
  <si>
    <t>{a21032c6-d778-45f9-9ddb-c99f1654d08d}</t>
  </si>
  <si>
    <t>SO-06</t>
  </si>
  <si>
    <t>Obratisko autobusov SAD</t>
  </si>
  <si>
    <t>{a0aef2ee-0f40-458a-ae27-5e8c7d58c1a9}</t>
  </si>
  <si>
    <t>2) Ostatní náklady ze souhrnného listu</t>
  </si>
  <si>
    <t>Procent. zadání_x000D_
[% nákladů rozpočtu]</t>
  </si>
  <si>
    <t>Zařazení nákladů</t>
  </si>
  <si>
    <t>Ostatní náklady</t>
  </si>
  <si>
    <t>stavební čast</t>
  </si>
  <si>
    <t>OSTATNENAKLADY</t>
  </si>
  <si>
    <t>Vyplň vlastní</t>
  </si>
  <si>
    <t>OSTATNENAKLADYVLASTNE</t>
  </si>
  <si>
    <t>Celkové náklady za stavbu 1) + 2)</t>
  </si>
  <si>
    <t>1) Krycí list rozpočtu</t>
  </si>
  <si>
    <t>2) Rekapitulace rozpočtu</t>
  </si>
  <si>
    <t>3) Rozpočet</t>
  </si>
  <si>
    <t>Zpět na list:</t>
  </si>
  <si>
    <t>Rekapitulace stavby</t>
  </si>
  <si>
    <t>KRYCÍ LIST ROZPOČTU</t>
  </si>
  <si>
    <t>Objekt:</t>
  </si>
  <si>
    <t>Část:</t>
  </si>
  <si>
    <t>SO-01 - Ulica Okrajová na Lietavu</t>
  </si>
  <si>
    <t>Náklady z rozpočtu</t>
  </si>
  <si>
    <t>REKAPITULACE ROZPOČTU</t>
  </si>
  <si>
    <t>Kód - Popis</t>
  </si>
  <si>
    <t>Cena celkem [EUR]</t>
  </si>
  <si>
    <t>1) Náklady z rozpočtu</t>
  </si>
  <si>
    <t>-1</t>
  </si>
  <si>
    <t>HSV - Zemné práce</t>
  </si>
  <si>
    <t xml:space="preserve">    1 - Zemné práce</t>
  </si>
  <si>
    <t xml:space="preserve">    5 - Komunikácie</t>
  </si>
  <si>
    <t xml:space="preserve">    9 - Ostatné konštrukcie a práce-búranie</t>
  </si>
  <si>
    <t xml:space="preserve">    99 - Presun hmôt HSV</t>
  </si>
  <si>
    <t>VP -   Vícepráce</t>
  </si>
  <si>
    <t>2) Ostatní náklady</t>
  </si>
  <si>
    <t>Zařízení staveniště</t>
  </si>
  <si>
    <t>VRN</t>
  </si>
  <si>
    <t>Mimostav. Doprava</t>
  </si>
  <si>
    <t>Územní vlivy</t>
  </si>
  <si>
    <t>Provozní vlivy</t>
  </si>
  <si>
    <t>Ostatní</t>
  </si>
  <si>
    <t>Kompletační činnost</t>
  </si>
  <si>
    <t>KOMPLETACNA</t>
  </si>
  <si>
    <t>ROZPOČET</t>
  </si>
  <si>
    <t>PČ</t>
  </si>
  <si>
    <t>Typ</t>
  </si>
  <si>
    <t>Popis</t>
  </si>
  <si>
    <t>MJ</t>
  </si>
  <si>
    <t>Množství</t>
  </si>
  <si>
    <t>J.cena [EUR]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</si>
  <si>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</si>
  <si>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</si>
  <si>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</si>
  <si>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</si>
  <si>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</si>
  <si>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</si>
  <si>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</si>
  <si>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ROZPOCET</t>
  </si>
  <si>
    <t>K</t>
  </si>
  <si>
    <t>113152230</t>
  </si>
  <si>
    <t xml:space="preserve">Odstránenie asf. podkladu alebo krytu plochy do 500 m2, pruh š. cez 0,5 m do 1 m, hr. 300 mm </t>
  </si>
  <si>
    <t>m2</t>
  </si>
  <si>
    <t>4</t>
  </si>
  <si>
    <t>-1225246756</t>
  </si>
  <si>
    <t>564811113</t>
  </si>
  <si>
    <t>Podklad zo štrkodrviny s rozprestretím a zhutnením, po zhutnení hr. 200 mm</t>
  </si>
  <si>
    <t>1206308730</t>
  </si>
  <si>
    <t>573211111</t>
  </si>
  <si>
    <t>Postrek asfaltový spojovací bez posypu kamenivom z asfaltu cestného v množstve od 0,50 do 0,70 kg/m2</t>
  </si>
  <si>
    <t>-583803297</t>
  </si>
  <si>
    <t>577154331</t>
  </si>
  <si>
    <t>Asfaltový betón vrstva obrusná alebo ložná AC 16 v pruhu š. do 3 m z nemodifik. asfaltu tr. II, po zhutnení hr. 60 mm</t>
  </si>
  <si>
    <t>525456947</t>
  </si>
  <si>
    <t>919735112</t>
  </si>
  <si>
    <t>Rezanie existujúceho asfaltového krytu alebo podkladu hĺbky nad 50 do 100 mm</t>
  </si>
  <si>
    <t>m</t>
  </si>
  <si>
    <t>-2056793529</t>
  </si>
  <si>
    <t>935112211</t>
  </si>
  <si>
    <t>Osadenie priekop. žľabu z betón. priekopových tvárnic šírky 500- 800 mm do betónu C 12/15</t>
  </si>
  <si>
    <t>-1850680710</t>
  </si>
  <si>
    <t>979084216</t>
  </si>
  <si>
    <t>Vodorovná doprava vybúraných hmôt po suchu bez naloženia, ale so zložením na vzdialenosť do 15 km</t>
  </si>
  <si>
    <t>t</t>
  </si>
  <si>
    <t>-57537810</t>
  </si>
  <si>
    <t>979089612</t>
  </si>
  <si>
    <t>Poplatok za skladovanie - iné odpady zo stavieb a demolácií (17 09), ostatné</t>
  </si>
  <si>
    <t>590971758</t>
  </si>
  <si>
    <t>998225111</t>
  </si>
  <si>
    <t>Presun hmôt pre pozemnú komunikáciu a letisko s krytom asfaltovým akejkoľvek dĺžky objektu</t>
  </si>
  <si>
    <t>2022790479</t>
  </si>
  <si>
    <t>VP - Vícepráce</t>
  </si>
  <si>
    <t>PN</t>
  </si>
  <si>
    <t>SO-02 - Ulica Dole Roľju</t>
  </si>
  <si>
    <t xml:space="preserve">    9 - Ostatné konštrukcie a práce, búranie</t>
  </si>
  <si>
    <t>331192884</t>
  </si>
  <si>
    <t>1503743235</t>
  </si>
  <si>
    <t>-720071691</t>
  </si>
  <si>
    <t>915786844</t>
  </si>
  <si>
    <t>SO-04 - Ulica Skotňa</t>
  </si>
  <si>
    <t>-25787153</t>
  </si>
  <si>
    <t>-133990863</t>
  </si>
  <si>
    <t>1882773404</t>
  </si>
  <si>
    <t>SO-05 - Ulica oproti vjazdu na ihrisko</t>
  </si>
  <si>
    <t>1120359218</t>
  </si>
  <si>
    <t>508451068</t>
  </si>
  <si>
    <t>-711649966</t>
  </si>
  <si>
    <t>1050910212</t>
  </si>
  <si>
    <t>SO-06 - Obratisko autobusov SAD</t>
  </si>
  <si>
    <t>HSV - Komunikácie</t>
  </si>
  <si>
    <t>-1449589576</t>
  </si>
  <si>
    <t>Asfaltový betón vrstva obrusná alebo ložná AC 16 v pruhu š. do 3 m z nemodifik. asfaltu tr. II, po zhutnení hr. 40 mm</t>
  </si>
  <si>
    <t>-760342736</t>
  </si>
  <si>
    <t>-601431695</t>
  </si>
  <si>
    <t>Rekonštrukcia ulíc v obci Brezany</t>
  </si>
  <si>
    <t>Obec Brezany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</si>
</sst>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0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FAE682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sz val="18"/>
      <color theme="10"/>
      <name val="Wingdings 2"/>
    </font>
    <font>
      <b/>
      <sz val="10"/>
      <color rgb="FF003366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63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1" applyFont="1" applyFill="1" applyAlignment="1" applyProtection="1">
      <alignment vertical="center"/>
    </xf>
    <xf numFmtId="0" fontId="0" fillId="2" borderId="0" xfId="0" applyFill="1"/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4" fillId="0" borderId="0" xfId="0" applyFont="1" applyAlignment="1">
      <alignment horizontal="left" vertical="center"/>
    </xf>
    <xf numFmtId="0" fontId="0" fillId="0" borderId="0" xfId="0" applyBorder="1"/>
    <xf numFmtId="0" fontId="15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/>
    <xf numFmtId="0" fontId="17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8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3" fillId="5" borderId="8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0" fontId="3" fillId="5" borderId="9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20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20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6" borderId="9" xfId="0" applyFont="1" applyFill="1" applyBorder="1" applyAlignment="1">
      <alignment vertical="center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166" fontId="22" fillId="0" borderId="0" xfId="0" applyNumberFormat="1" applyFont="1" applyBorder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166" fontId="27" fillId="0" borderId="0" xfId="0" applyNumberFormat="1" applyFont="1" applyBorder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0" fillId="0" borderId="16" xfId="0" applyNumberFormat="1" applyFont="1" applyBorder="1" applyAlignment="1">
      <alignment vertical="center"/>
    </xf>
    <xf numFmtId="4" fontId="20" fillId="0" borderId="17" xfId="0" applyNumberFormat="1" applyFont="1" applyBorder="1" applyAlignment="1">
      <alignment vertical="center"/>
    </xf>
    <xf numFmtId="166" fontId="20" fillId="0" borderId="17" xfId="0" applyNumberFormat="1" applyFont="1" applyBorder="1" applyAlignment="1">
      <alignment vertical="center"/>
    </xf>
    <xf numFmtId="4" fontId="20" fillId="0" borderId="18" xfId="0" applyNumberFormat="1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164" fontId="20" fillId="4" borderId="11" xfId="0" applyNumberFormat="1" applyFont="1" applyFill="1" applyBorder="1" applyAlignment="1" applyProtection="1">
      <alignment horizontal="center" vertical="center"/>
      <protection locked="0"/>
    </xf>
    <xf numFmtId="0" fontId="20" fillId="4" borderId="12" xfId="0" applyFont="1" applyFill="1" applyBorder="1" applyAlignment="1" applyProtection="1">
      <alignment horizontal="center" vertical="center"/>
      <protection locked="0"/>
    </xf>
    <xf numFmtId="4" fontId="20" fillId="0" borderId="13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4" fontId="20" fillId="4" borderId="14" xfId="0" applyNumberFormat="1" applyFont="1" applyFill="1" applyBorder="1" applyAlignment="1" applyProtection="1">
      <alignment horizontal="center" vertical="center"/>
      <protection locked="0"/>
    </xf>
    <xf numFmtId="0" fontId="20" fillId="4" borderId="0" xfId="0" applyFont="1" applyFill="1" applyBorder="1" applyAlignment="1" applyProtection="1">
      <alignment horizontal="center" vertical="center"/>
      <protection locked="0"/>
    </xf>
    <xf numFmtId="164" fontId="20" fillId="4" borderId="16" xfId="0" applyNumberFormat="1" applyFont="1" applyFill="1" applyBorder="1" applyAlignment="1" applyProtection="1">
      <alignment horizontal="center" vertical="center"/>
      <protection locked="0"/>
    </xf>
    <xf numFmtId="0" fontId="20" fillId="4" borderId="17" xfId="0" applyFont="1" applyFill="1" applyBorder="1" applyAlignment="1" applyProtection="1">
      <alignment horizontal="center" vertical="center"/>
      <protection locked="0"/>
    </xf>
    <xf numFmtId="0" fontId="23" fillId="6" borderId="0" xfId="0" applyFont="1" applyFill="1" applyBorder="1" applyAlignment="1">
      <alignment horizontal="left" vertical="center"/>
    </xf>
    <xf numFmtId="0" fontId="0" fillId="6" borderId="0" xfId="0" applyFont="1" applyFill="1" applyBorder="1" applyAlignment="1">
      <alignment vertical="center"/>
    </xf>
    <xf numFmtId="0" fontId="0" fillId="2" borderId="0" xfId="0" applyFill="1" applyProtection="1"/>
    <xf numFmtId="0" fontId="5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6" borderId="8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right" vertical="center"/>
    </xf>
    <xf numFmtId="0" fontId="3" fillId="6" borderId="9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5" fillId="0" borderId="25" xfId="0" applyFont="1" applyBorder="1" applyAlignment="1">
      <alignment horizontal="center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20" fillId="0" borderId="15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20" fillId="0" borderId="18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/>
    <xf numFmtId="0" fontId="8" fillId="0" borderId="0" xfId="0" applyFont="1" applyBorder="1" applyAlignment="1"/>
    <xf numFmtId="0" fontId="6" fillId="0" borderId="0" xfId="0" applyFont="1" applyBorder="1" applyAlignment="1">
      <alignment horizontal="left"/>
    </xf>
    <xf numFmtId="0" fontId="8" fillId="0" borderId="5" xfId="0" applyFont="1" applyBorder="1" applyAlignment="1"/>
    <xf numFmtId="0" fontId="8" fillId="0" borderId="14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left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4" borderId="25" xfId="0" applyFont="1" applyFill="1" applyBorder="1" applyAlignment="1" applyProtection="1">
      <alignment horizontal="center" vertical="center"/>
      <protection locked="0"/>
    </xf>
    <xf numFmtId="49" fontId="0" fillId="4" borderId="25" xfId="0" applyNumberFormat="1" applyFont="1" applyFill="1" applyBorder="1" applyAlignment="1" applyProtection="1">
      <alignment horizontal="left" vertical="center" wrapText="1"/>
      <protection locked="0"/>
    </xf>
    <xf numFmtId="0" fontId="0" fillId="4" borderId="25" xfId="0" applyFont="1" applyFill="1" applyBorder="1" applyAlignment="1" applyProtection="1">
      <alignment horizontal="center" vertical="center" wrapText="1"/>
      <protection locked="0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4" fontId="5" fillId="0" borderId="0" xfId="0" applyNumberFormat="1" applyFont="1" applyBorder="1" applyAlignment="1">
      <alignment vertical="center"/>
    </xf>
    <xf numFmtId="4" fontId="18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0" fontId="3" fillId="5" borderId="9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0" fontId="0" fillId="5" borderId="1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left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left" vertical="center"/>
    </xf>
    <xf numFmtId="4" fontId="26" fillId="0" borderId="0" xfId="0" applyNumberFormat="1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4" fontId="26" fillId="0" borderId="0" xfId="0" applyNumberFormat="1" applyFont="1" applyBorder="1" applyAlignment="1">
      <alignment horizontal="right" vertical="center"/>
    </xf>
    <xf numFmtId="0" fontId="25" fillId="0" borderId="0" xfId="0" applyFont="1" applyBorder="1" applyAlignment="1">
      <alignment horizontal="left" vertical="center" wrapText="1"/>
    </xf>
    <xf numFmtId="4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9" fillId="0" borderId="0" xfId="0" applyFont="1" applyBorder="1" applyAlignment="1">
      <alignment horizontal="left" vertical="center" wrapText="1"/>
    </xf>
    <xf numFmtId="4" fontId="7" fillId="4" borderId="0" xfId="0" applyNumberFormat="1" applyFont="1" applyFill="1" applyBorder="1" applyAlignment="1" applyProtection="1">
      <alignment vertical="center"/>
      <protection locked="0"/>
    </xf>
    <xf numFmtId="4" fontId="23" fillId="6" borderId="0" xfId="0" applyNumberFormat="1" applyFont="1" applyFill="1" applyBorder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0" fillId="0" borderId="0" xfId="0"/>
    <xf numFmtId="0" fontId="7" fillId="4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Border="1" applyAlignment="1">
      <alignment horizontal="left" vertical="center"/>
    </xf>
    <xf numFmtId="4" fontId="23" fillId="0" borderId="0" xfId="0" applyNumberFormat="1" applyFont="1" applyBorder="1" applyAlignment="1">
      <alignment horizontal="right" vertical="center"/>
    </xf>
    <xf numFmtId="4" fontId="23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>
      <alignment horizontal="left" vertical="center"/>
    </xf>
    <xf numFmtId="4" fontId="18" fillId="0" borderId="0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6" borderId="9" xfId="0" applyNumberFormat="1" applyFont="1" applyFill="1" applyBorder="1" applyAlignment="1">
      <alignment vertical="center"/>
    </xf>
    <xf numFmtId="4" fontId="3" fillId="6" borderId="10" xfId="0" applyNumberFormat="1" applyFont="1" applyFill="1" applyBorder="1" applyAlignment="1">
      <alignment vertical="center"/>
    </xf>
    <xf numFmtId="0" fontId="2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" fontId="6" fillId="0" borderId="0" xfId="0" applyNumberFormat="1" applyFont="1" applyBorder="1" applyAlignment="1"/>
    <xf numFmtId="4" fontId="31" fillId="0" borderId="0" xfId="0" applyNumberFormat="1" applyFont="1" applyBorder="1" applyAlignment="1">
      <alignment vertical="center"/>
    </xf>
    <xf numFmtId="0" fontId="7" fillId="0" borderId="0" xfId="0" applyFont="1" applyBorder="1" applyAlignment="1" applyProtection="1">
      <alignment horizontal="left" vertical="center"/>
      <protection locked="0"/>
    </xf>
    <xf numFmtId="4" fontId="7" fillId="0" borderId="0" xfId="0" applyNumberFormat="1" applyFont="1" applyBorder="1" applyAlignment="1" applyProtection="1">
      <alignment vertical="center"/>
      <protection locked="0"/>
    </xf>
    <xf numFmtId="4" fontId="0" fillId="0" borderId="25" xfId="0" applyNumberFormat="1" applyFont="1" applyBorder="1" applyAlignment="1" applyProtection="1">
      <alignment vertical="center"/>
      <protection locked="0"/>
    </xf>
    <xf numFmtId="0" fontId="0" fillId="0" borderId="25" xfId="0" applyFont="1" applyBorder="1" applyAlignment="1" applyProtection="1">
      <alignment horizontal="left" vertical="center" wrapText="1"/>
      <protection locked="0"/>
    </xf>
    <xf numFmtId="4" fontId="0" fillId="4" borderId="25" xfId="0" applyNumberFormat="1" applyFont="1" applyFill="1" applyBorder="1" applyAlignment="1" applyProtection="1">
      <alignment vertical="center"/>
      <protection locked="0"/>
    </xf>
    <xf numFmtId="4" fontId="7" fillId="0" borderId="23" xfId="0" applyNumberFormat="1" applyFont="1" applyBorder="1" applyAlignment="1"/>
    <xf numFmtId="4" fontId="7" fillId="0" borderId="23" xfId="0" applyNumberFormat="1" applyFont="1" applyBorder="1" applyAlignment="1">
      <alignment vertical="center"/>
    </xf>
    <xf numFmtId="0" fontId="2" fillId="6" borderId="2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4" fontId="23" fillId="0" borderId="12" xfId="0" applyNumberFormat="1" applyFont="1" applyBorder="1" applyAlignment="1"/>
    <xf numFmtId="4" fontId="3" fillId="0" borderId="12" xfId="0" applyNumberFormat="1" applyFont="1" applyBorder="1" applyAlignment="1">
      <alignment vertical="center"/>
    </xf>
    <xf numFmtId="4" fontId="7" fillId="0" borderId="17" xfId="0" applyNumberFormat="1" applyFont="1" applyBorder="1" applyAlignment="1"/>
    <xf numFmtId="4" fontId="7" fillId="0" borderId="17" xfId="0" applyNumberFormat="1" applyFont="1" applyBorder="1" applyAlignment="1">
      <alignment vertical="center"/>
    </xf>
    <xf numFmtId="0" fontId="0" fillId="4" borderId="25" xfId="0" applyFont="1" applyFill="1" applyBorder="1" applyAlignment="1" applyProtection="1">
      <alignment horizontal="left" vertical="center" wrapText="1"/>
      <protection locked="0"/>
    </xf>
    <xf numFmtId="4" fontId="0" fillId="0" borderId="25" xfId="0" applyNumberFormat="1" applyFont="1" applyBorder="1" applyAlignment="1">
      <alignment vertical="center"/>
    </xf>
    <xf numFmtId="4" fontId="6" fillId="0" borderId="23" xfId="0" applyNumberFormat="1" applyFont="1" applyBorder="1" applyAlignment="1"/>
    <xf numFmtId="4" fontId="6" fillId="0" borderId="23" xfId="0" applyNumberFormat="1" applyFont="1" applyBorder="1" applyAlignment="1">
      <alignment vertical="center"/>
    </xf>
    <xf numFmtId="0" fontId="11" fillId="2" borderId="0" xfId="1" applyFont="1" applyFill="1" applyAlignment="1" applyProtection="1">
      <alignment horizontal="center" vertical="center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102"/>
  <sheetViews>
    <sheetView showGridLines="0" workbookViewId="0">
      <pane ySplit="1" topLeftCell="A81" activePane="bottomLeft" state="frozen"/>
      <selection pane="bottomLeft" activeCell="BI9" sqref="BI9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>
      <c r="A1" s="11" t="s">
        <v>0</v>
      </c>
      <c r="B1" s="12"/>
      <c r="C1" s="12"/>
      <c r="D1" s="13" t="s">
        <v>1</v>
      </c>
      <c r="E1" s="12"/>
      <c r="F1" s="12"/>
      <c r="G1" s="12"/>
      <c r="H1" s="12"/>
      <c r="I1" s="12"/>
      <c r="J1" s="12"/>
      <c r="K1" s="14" t="s">
        <v>2</v>
      </c>
      <c r="L1" s="14"/>
      <c r="M1" s="14"/>
      <c r="N1" s="14"/>
      <c r="O1" s="14"/>
      <c r="P1" s="14"/>
      <c r="Q1" s="14"/>
      <c r="R1" s="14"/>
      <c r="S1" s="14"/>
      <c r="T1" s="12"/>
      <c r="U1" s="12"/>
      <c r="V1" s="12"/>
      <c r="W1" s="14" t="s">
        <v>3</v>
      </c>
      <c r="X1" s="14"/>
      <c r="Y1" s="14"/>
      <c r="Z1" s="14"/>
      <c r="AA1" s="14"/>
      <c r="AB1" s="14"/>
      <c r="AC1" s="14"/>
      <c r="AD1" s="14"/>
      <c r="AE1" s="14"/>
      <c r="AF1" s="14"/>
      <c r="AG1" s="12"/>
      <c r="AH1" s="12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6" t="s">
        <v>4</v>
      </c>
      <c r="BB1" s="16" t="s">
        <v>5</v>
      </c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T1" s="17" t="s">
        <v>6</v>
      </c>
      <c r="BU1" s="17" t="s">
        <v>7</v>
      </c>
    </row>
    <row r="2" spans="1:73" ht="36.950000000000003" customHeight="1">
      <c r="C2" s="179" t="s">
        <v>8</v>
      </c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R2" s="221" t="s">
        <v>9</v>
      </c>
      <c r="AS2" s="222"/>
      <c r="AT2" s="222"/>
      <c r="AU2" s="222"/>
      <c r="AV2" s="222"/>
      <c r="AW2" s="222"/>
      <c r="AX2" s="222"/>
      <c r="AY2" s="222"/>
      <c r="AZ2" s="222"/>
      <c r="BA2" s="222"/>
      <c r="BB2" s="222"/>
      <c r="BC2" s="222"/>
      <c r="BD2" s="222"/>
      <c r="BE2" s="222"/>
      <c r="BS2" s="19" t="s">
        <v>10</v>
      </c>
      <c r="BT2" s="19" t="s">
        <v>11</v>
      </c>
    </row>
    <row r="3" spans="1:73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2"/>
      <c r="BS3" s="19" t="s">
        <v>10</v>
      </c>
      <c r="BT3" s="19" t="s">
        <v>11</v>
      </c>
    </row>
    <row r="4" spans="1:73" ht="36.950000000000003" customHeight="1">
      <c r="B4" s="23"/>
      <c r="C4" s="181" t="s">
        <v>12</v>
      </c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2"/>
      <c r="AQ4" s="24"/>
      <c r="AS4" s="18" t="s">
        <v>13</v>
      </c>
      <c r="BE4" s="25" t="s">
        <v>14</v>
      </c>
      <c r="BS4" s="19" t="s">
        <v>15</v>
      </c>
    </row>
    <row r="5" spans="1:73" ht="14.45" customHeight="1">
      <c r="B5" s="23"/>
      <c r="C5" s="26"/>
      <c r="D5" s="27" t="s">
        <v>16</v>
      </c>
      <c r="E5" s="26"/>
      <c r="F5" s="26"/>
      <c r="G5" s="26"/>
      <c r="H5" s="26"/>
      <c r="I5" s="26"/>
      <c r="J5" s="26"/>
      <c r="K5" s="185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26"/>
      <c r="AQ5" s="24"/>
      <c r="BE5" s="183" t="s">
        <v>17</v>
      </c>
      <c r="BS5" s="19" t="s">
        <v>10</v>
      </c>
    </row>
    <row r="6" spans="1:73" ht="36.950000000000003" customHeight="1">
      <c r="B6" s="23"/>
      <c r="C6" s="26"/>
      <c r="D6" s="29" t="s">
        <v>18</v>
      </c>
      <c r="E6" s="26"/>
      <c r="F6" s="26"/>
      <c r="G6" s="26"/>
      <c r="H6" s="26"/>
      <c r="I6" s="26"/>
      <c r="J6" s="26"/>
      <c r="K6" s="187" t="s">
        <v>207</v>
      </c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P6" s="26"/>
      <c r="AQ6" s="24"/>
      <c r="BE6" s="184"/>
      <c r="BS6" s="19" t="s">
        <v>10</v>
      </c>
    </row>
    <row r="7" spans="1:73" ht="14.45" customHeight="1">
      <c r="B7" s="23"/>
      <c r="C7" s="26"/>
      <c r="D7" s="30" t="s">
        <v>19</v>
      </c>
      <c r="E7" s="26"/>
      <c r="F7" s="26"/>
      <c r="G7" s="26"/>
      <c r="H7" s="26"/>
      <c r="I7" s="26"/>
      <c r="J7" s="26"/>
      <c r="K7" s="28" t="s">
        <v>5</v>
      </c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30" t="s">
        <v>20</v>
      </c>
      <c r="AL7" s="26"/>
      <c r="AM7" s="26"/>
      <c r="AN7" s="28" t="s">
        <v>5</v>
      </c>
      <c r="AO7" s="26"/>
      <c r="AP7" s="26"/>
      <c r="AQ7" s="24"/>
      <c r="BE7" s="184"/>
      <c r="BS7" s="19" t="s">
        <v>10</v>
      </c>
    </row>
    <row r="8" spans="1:73" ht="14.45" customHeight="1">
      <c r="B8" s="23"/>
      <c r="C8" s="26"/>
      <c r="D8" s="30" t="s">
        <v>21</v>
      </c>
      <c r="E8" s="26"/>
      <c r="F8" s="26"/>
      <c r="G8" s="26"/>
      <c r="H8" s="26"/>
      <c r="I8" s="26"/>
      <c r="J8" s="26"/>
      <c r="K8" s="28" t="s">
        <v>22</v>
      </c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30" t="s">
        <v>23</v>
      </c>
      <c r="AL8" s="26"/>
      <c r="AM8" s="26"/>
      <c r="AN8" s="31"/>
      <c r="AO8" s="26"/>
      <c r="AP8" s="26"/>
      <c r="AQ8" s="24"/>
      <c r="BE8" s="184"/>
      <c r="BS8" s="19" t="s">
        <v>24</v>
      </c>
    </row>
    <row r="9" spans="1:73" ht="14.45" customHeight="1">
      <c r="B9" s="23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4"/>
      <c r="BE9" s="184"/>
      <c r="BS9" s="19" t="s">
        <v>25</v>
      </c>
    </row>
    <row r="10" spans="1:73" ht="14.45" customHeight="1">
      <c r="B10" s="23"/>
      <c r="C10" s="26"/>
      <c r="D10" s="30" t="s">
        <v>26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30" t="s">
        <v>27</v>
      </c>
      <c r="AL10" s="26"/>
      <c r="AM10" s="26"/>
      <c r="AN10" s="28"/>
      <c r="AO10" s="26"/>
      <c r="AP10" s="26"/>
      <c r="AQ10" s="24"/>
      <c r="BE10" s="184"/>
      <c r="BS10" s="19" t="s">
        <v>10</v>
      </c>
    </row>
    <row r="11" spans="1:73" ht="18.399999999999999" customHeight="1">
      <c r="B11" s="23"/>
      <c r="C11" s="26"/>
      <c r="D11" s="26"/>
      <c r="E11" s="28" t="s">
        <v>208</v>
      </c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30" t="s">
        <v>28</v>
      </c>
      <c r="AL11" s="26"/>
      <c r="AM11" s="26"/>
      <c r="AN11" s="28" t="s">
        <v>5</v>
      </c>
      <c r="AO11" s="26"/>
      <c r="AP11" s="26"/>
      <c r="AQ11" s="24"/>
      <c r="BE11" s="184"/>
      <c r="BS11" s="19" t="s">
        <v>10</v>
      </c>
    </row>
    <row r="12" spans="1:73" ht="6.95" customHeight="1">
      <c r="B12" s="23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4"/>
      <c r="BE12" s="184"/>
      <c r="BS12" s="19" t="s">
        <v>10</v>
      </c>
    </row>
    <row r="13" spans="1:73" ht="14.45" customHeight="1">
      <c r="B13" s="23"/>
      <c r="C13" s="26"/>
      <c r="D13" s="30" t="s">
        <v>29</v>
      </c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30" t="s">
        <v>27</v>
      </c>
      <c r="AL13" s="26"/>
      <c r="AM13" s="26"/>
      <c r="AN13" s="32"/>
      <c r="AO13" s="26"/>
      <c r="AP13" s="26"/>
      <c r="AQ13" s="24"/>
      <c r="BE13" s="184"/>
      <c r="BS13" s="19" t="s">
        <v>24</v>
      </c>
    </row>
    <row r="14" spans="1:73" ht="15">
      <c r="B14" s="23"/>
      <c r="C14" s="26"/>
      <c r="D14" s="26"/>
      <c r="E14" s="188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  <c r="AG14" s="189"/>
      <c r="AH14" s="189"/>
      <c r="AI14" s="189"/>
      <c r="AJ14" s="189"/>
      <c r="AK14" s="30" t="s">
        <v>28</v>
      </c>
      <c r="AL14" s="26"/>
      <c r="AM14" s="26"/>
      <c r="AN14" s="32"/>
      <c r="AO14" s="26"/>
      <c r="AP14" s="26"/>
      <c r="AQ14" s="24"/>
      <c r="BE14" s="184"/>
      <c r="BS14" s="19" t="s">
        <v>25</v>
      </c>
    </row>
    <row r="15" spans="1:73" ht="6.95" customHeight="1">
      <c r="B15" s="23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4"/>
      <c r="BE15" s="184"/>
      <c r="BS15" s="19" t="s">
        <v>7</v>
      </c>
    </row>
    <row r="16" spans="1:73" ht="14.45" customHeight="1">
      <c r="B16" s="23"/>
      <c r="C16" s="26"/>
      <c r="D16" s="30" t="s">
        <v>30</v>
      </c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30" t="s">
        <v>27</v>
      </c>
      <c r="AL16" s="26"/>
      <c r="AM16" s="26"/>
      <c r="AN16" s="28" t="s">
        <v>5</v>
      </c>
      <c r="AO16" s="26"/>
      <c r="AP16" s="26"/>
      <c r="AQ16" s="24"/>
      <c r="BE16" s="184"/>
      <c r="BS16" s="19" t="s">
        <v>7</v>
      </c>
    </row>
    <row r="17" spans="2:71" ht="18.399999999999999" customHeight="1">
      <c r="B17" s="23"/>
      <c r="C17" s="26"/>
      <c r="D17" s="26"/>
      <c r="E17" s="28" t="s">
        <v>22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30" t="s">
        <v>28</v>
      </c>
      <c r="AL17" s="26"/>
      <c r="AM17" s="26"/>
      <c r="AN17" s="28" t="s">
        <v>5</v>
      </c>
      <c r="AO17" s="26"/>
      <c r="AP17" s="26"/>
      <c r="AQ17" s="24"/>
      <c r="BE17" s="184"/>
      <c r="BS17" s="19" t="s">
        <v>7</v>
      </c>
    </row>
    <row r="18" spans="2:71" ht="6.95" customHeight="1">
      <c r="B18" s="23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4"/>
      <c r="BE18" s="184"/>
      <c r="BS18" s="19" t="s">
        <v>10</v>
      </c>
    </row>
    <row r="19" spans="2:71" ht="14.45" customHeight="1">
      <c r="B19" s="23"/>
      <c r="C19" s="26"/>
      <c r="D19" s="30" t="s">
        <v>31</v>
      </c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30" t="s">
        <v>27</v>
      </c>
      <c r="AL19" s="26"/>
      <c r="AM19" s="26"/>
      <c r="AN19" s="28" t="s">
        <v>5</v>
      </c>
      <c r="AO19" s="26"/>
      <c r="AP19" s="26"/>
      <c r="AQ19" s="24"/>
      <c r="BE19" s="184"/>
      <c r="BS19" s="19" t="s">
        <v>10</v>
      </c>
    </row>
    <row r="20" spans="2:71" ht="18.399999999999999" customHeight="1">
      <c r="B20" s="23"/>
      <c r="C20" s="26"/>
      <c r="D20" s="26"/>
      <c r="E20" s="28" t="s">
        <v>22</v>
      </c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30" t="s">
        <v>28</v>
      </c>
      <c r="AL20" s="26"/>
      <c r="AM20" s="26"/>
      <c r="AN20" s="28" t="s">
        <v>5</v>
      </c>
      <c r="AO20" s="26"/>
      <c r="AP20" s="26"/>
      <c r="AQ20" s="24"/>
      <c r="BE20" s="184"/>
    </row>
    <row r="21" spans="2:71" ht="6.95" customHeight="1">
      <c r="B21" s="23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4"/>
      <c r="BE21" s="184"/>
    </row>
    <row r="22" spans="2:71" ht="15">
      <c r="B22" s="23"/>
      <c r="C22" s="26"/>
      <c r="D22" s="30" t="s">
        <v>32</v>
      </c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4"/>
      <c r="BE22" s="184"/>
    </row>
    <row r="23" spans="2:71" ht="16.5" customHeight="1">
      <c r="B23" s="23"/>
      <c r="C23" s="26"/>
      <c r="D23" s="26"/>
      <c r="E23" s="190" t="s">
        <v>5</v>
      </c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  <c r="AI23" s="190"/>
      <c r="AJ23" s="190"/>
      <c r="AK23" s="190"/>
      <c r="AL23" s="190"/>
      <c r="AM23" s="190"/>
      <c r="AN23" s="190"/>
      <c r="AO23" s="26"/>
      <c r="AP23" s="26"/>
      <c r="AQ23" s="24"/>
      <c r="BE23" s="184"/>
    </row>
    <row r="24" spans="2:71" ht="6.95" customHeight="1">
      <c r="B24" s="23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4"/>
      <c r="BE24" s="184"/>
    </row>
    <row r="25" spans="2:71" ht="6.95" customHeight="1">
      <c r="B25" s="23"/>
      <c r="C25" s="26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26"/>
      <c r="AQ25" s="24"/>
      <c r="BE25" s="184"/>
    </row>
    <row r="26" spans="2:71" ht="14.45" customHeight="1">
      <c r="B26" s="23"/>
      <c r="C26" s="26"/>
      <c r="D26" s="34" t="s">
        <v>33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191">
        <f>ROUNDUP(AG87,2)</f>
        <v>0</v>
      </c>
      <c r="AL26" s="186"/>
      <c r="AM26" s="186"/>
      <c r="AN26" s="186"/>
      <c r="AO26" s="186"/>
      <c r="AP26" s="26"/>
      <c r="AQ26" s="24"/>
      <c r="BE26" s="184"/>
    </row>
    <row r="27" spans="2:71" ht="14.45" customHeight="1">
      <c r="B27" s="23"/>
      <c r="C27" s="26"/>
      <c r="D27" s="34" t="s">
        <v>34</v>
      </c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191">
        <f>ROUNDUP(AG95,2)</f>
        <v>0</v>
      </c>
      <c r="AL27" s="191"/>
      <c r="AM27" s="191"/>
      <c r="AN27" s="191"/>
      <c r="AO27" s="191"/>
      <c r="AP27" s="26"/>
      <c r="AQ27" s="24"/>
      <c r="BE27" s="184"/>
    </row>
    <row r="28" spans="2:71" s="1" customFormat="1" ht="6.95" customHeight="1"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7"/>
      <c r="BE28" s="184"/>
    </row>
    <row r="29" spans="2:71" s="1" customFormat="1" ht="25.9" customHeight="1">
      <c r="B29" s="35"/>
      <c r="C29" s="36"/>
      <c r="D29" s="38" t="s">
        <v>35</v>
      </c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192">
        <f>ROUNDUP(AK26+AK27,2)</f>
        <v>0</v>
      </c>
      <c r="AL29" s="193"/>
      <c r="AM29" s="193"/>
      <c r="AN29" s="193"/>
      <c r="AO29" s="193"/>
      <c r="AP29" s="36"/>
      <c r="AQ29" s="37"/>
      <c r="BE29" s="184"/>
    </row>
    <row r="30" spans="2:71" s="1" customFormat="1" ht="6.95" customHeight="1">
      <c r="B30" s="35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7"/>
      <c r="BE30" s="184"/>
    </row>
    <row r="31" spans="2:71" s="2" customFormat="1" ht="14.45" customHeight="1">
      <c r="B31" s="40"/>
      <c r="C31" s="41"/>
      <c r="D31" s="42" t="s">
        <v>36</v>
      </c>
      <c r="E31" s="41"/>
      <c r="F31" s="42" t="s">
        <v>37</v>
      </c>
      <c r="G31" s="41"/>
      <c r="H31" s="41"/>
      <c r="I31" s="41"/>
      <c r="J31" s="41"/>
      <c r="K31" s="41"/>
      <c r="L31" s="194">
        <v>0.2</v>
      </c>
      <c r="M31" s="195"/>
      <c r="N31" s="195"/>
      <c r="O31" s="195"/>
      <c r="P31" s="41"/>
      <c r="Q31" s="41"/>
      <c r="R31" s="41"/>
      <c r="S31" s="41"/>
      <c r="T31" s="44" t="s">
        <v>38</v>
      </c>
      <c r="U31" s="41"/>
      <c r="V31" s="41"/>
      <c r="W31" s="196">
        <f>ROUNDUP(AZ87+SUM(CD96:CD100),2)</f>
        <v>0</v>
      </c>
      <c r="X31" s="195"/>
      <c r="Y31" s="195"/>
      <c r="Z31" s="195"/>
      <c r="AA31" s="195"/>
      <c r="AB31" s="195"/>
      <c r="AC31" s="195"/>
      <c r="AD31" s="195"/>
      <c r="AE31" s="195"/>
      <c r="AF31" s="41"/>
      <c r="AG31" s="41"/>
      <c r="AH31" s="41"/>
      <c r="AI31" s="41"/>
      <c r="AJ31" s="41"/>
      <c r="AK31" s="196">
        <f>ROUNDUP(AV87+SUM(BY96:BY100),2)</f>
        <v>0</v>
      </c>
      <c r="AL31" s="195"/>
      <c r="AM31" s="195"/>
      <c r="AN31" s="195"/>
      <c r="AO31" s="195"/>
      <c r="AP31" s="41"/>
      <c r="AQ31" s="45"/>
      <c r="BE31" s="184"/>
    </row>
    <row r="32" spans="2:71" s="2" customFormat="1" ht="14.45" customHeight="1">
      <c r="B32" s="40"/>
      <c r="C32" s="41"/>
      <c r="D32" s="41"/>
      <c r="E32" s="41"/>
      <c r="F32" s="42" t="s">
        <v>39</v>
      </c>
      <c r="G32" s="41"/>
      <c r="H32" s="41"/>
      <c r="I32" s="41"/>
      <c r="J32" s="41"/>
      <c r="K32" s="41"/>
      <c r="L32" s="194">
        <v>0.2</v>
      </c>
      <c r="M32" s="195"/>
      <c r="N32" s="195"/>
      <c r="O32" s="195"/>
      <c r="P32" s="41"/>
      <c r="Q32" s="41"/>
      <c r="R32" s="41"/>
      <c r="S32" s="41"/>
      <c r="T32" s="44" t="s">
        <v>38</v>
      </c>
      <c r="U32" s="41"/>
      <c r="V32" s="41"/>
      <c r="W32" s="196">
        <f>ROUNDUP(BA87+SUM(CE96:CE100),2)</f>
        <v>0</v>
      </c>
      <c r="X32" s="195"/>
      <c r="Y32" s="195"/>
      <c r="Z32" s="195"/>
      <c r="AA32" s="195"/>
      <c r="AB32" s="195"/>
      <c r="AC32" s="195"/>
      <c r="AD32" s="195"/>
      <c r="AE32" s="195"/>
      <c r="AF32" s="41"/>
      <c r="AG32" s="41"/>
      <c r="AH32" s="41"/>
      <c r="AI32" s="41"/>
      <c r="AJ32" s="41"/>
      <c r="AK32" s="196">
        <f>ROUNDUP(AW87+SUM(BZ96:BZ100),2)</f>
        <v>0</v>
      </c>
      <c r="AL32" s="195"/>
      <c r="AM32" s="195"/>
      <c r="AN32" s="195"/>
      <c r="AO32" s="195"/>
      <c r="AP32" s="41"/>
      <c r="AQ32" s="45"/>
      <c r="BE32" s="184"/>
    </row>
    <row r="33" spans="2:57" s="2" customFormat="1" ht="14.45" hidden="1" customHeight="1">
      <c r="B33" s="40"/>
      <c r="C33" s="41"/>
      <c r="D33" s="41"/>
      <c r="E33" s="41"/>
      <c r="F33" s="42" t="s">
        <v>40</v>
      </c>
      <c r="G33" s="41"/>
      <c r="H33" s="41"/>
      <c r="I33" s="41"/>
      <c r="J33" s="41"/>
      <c r="K33" s="41"/>
      <c r="L33" s="194">
        <v>0.2</v>
      </c>
      <c r="M33" s="195"/>
      <c r="N33" s="195"/>
      <c r="O33" s="195"/>
      <c r="P33" s="41"/>
      <c r="Q33" s="41"/>
      <c r="R33" s="41"/>
      <c r="S33" s="41"/>
      <c r="T33" s="44" t="s">
        <v>38</v>
      </c>
      <c r="U33" s="41"/>
      <c r="V33" s="41"/>
      <c r="W33" s="196">
        <f>ROUNDUP(BB87+SUM(CF96:CF100),2)</f>
        <v>0</v>
      </c>
      <c r="X33" s="195"/>
      <c r="Y33" s="195"/>
      <c r="Z33" s="195"/>
      <c r="AA33" s="195"/>
      <c r="AB33" s="195"/>
      <c r="AC33" s="195"/>
      <c r="AD33" s="195"/>
      <c r="AE33" s="195"/>
      <c r="AF33" s="41"/>
      <c r="AG33" s="41"/>
      <c r="AH33" s="41"/>
      <c r="AI33" s="41"/>
      <c r="AJ33" s="41"/>
      <c r="AK33" s="196">
        <v>0</v>
      </c>
      <c r="AL33" s="195"/>
      <c r="AM33" s="195"/>
      <c r="AN33" s="195"/>
      <c r="AO33" s="195"/>
      <c r="AP33" s="41"/>
      <c r="AQ33" s="45"/>
      <c r="BE33" s="184"/>
    </row>
    <row r="34" spans="2:57" s="2" customFormat="1" ht="14.45" hidden="1" customHeight="1">
      <c r="B34" s="40"/>
      <c r="C34" s="41"/>
      <c r="D34" s="41"/>
      <c r="E34" s="41"/>
      <c r="F34" s="42" t="s">
        <v>41</v>
      </c>
      <c r="G34" s="41"/>
      <c r="H34" s="41"/>
      <c r="I34" s="41"/>
      <c r="J34" s="41"/>
      <c r="K34" s="41"/>
      <c r="L34" s="194">
        <v>0.2</v>
      </c>
      <c r="M34" s="195"/>
      <c r="N34" s="195"/>
      <c r="O34" s="195"/>
      <c r="P34" s="41"/>
      <c r="Q34" s="41"/>
      <c r="R34" s="41"/>
      <c r="S34" s="41"/>
      <c r="T34" s="44" t="s">
        <v>38</v>
      </c>
      <c r="U34" s="41"/>
      <c r="V34" s="41"/>
      <c r="W34" s="196">
        <f>ROUNDUP(BC87+SUM(CG96:CG100),2)</f>
        <v>0</v>
      </c>
      <c r="X34" s="195"/>
      <c r="Y34" s="195"/>
      <c r="Z34" s="195"/>
      <c r="AA34" s="195"/>
      <c r="AB34" s="195"/>
      <c r="AC34" s="195"/>
      <c r="AD34" s="195"/>
      <c r="AE34" s="195"/>
      <c r="AF34" s="41"/>
      <c r="AG34" s="41"/>
      <c r="AH34" s="41"/>
      <c r="AI34" s="41"/>
      <c r="AJ34" s="41"/>
      <c r="AK34" s="196">
        <v>0</v>
      </c>
      <c r="AL34" s="195"/>
      <c r="AM34" s="195"/>
      <c r="AN34" s="195"/>
      <c r="AO34" s="195"/>
      <c r="AP34" s="41"/>
      <c r="AQ34" s="45"/>
      <c r="BE34" s="184"/>
    </row>
    <row r="35" spans="2:57" s="2" customFormat="1" ht="14.45" hidden="1" customHeight="1">
      <c r="B35" s="40"/>
      <c r="C35" s="41"/>
      <c r="D35" s="41"/>
      <c r="E35" s="41"/>
      <c r="F35" s="42" t="s">
        <v>42</v>
      </c>
      <c r="G35" s="41"/>
      <c r="H35" s="41"/>
      <c r="I35" s="41"/>
      <c r="J35" s="41"/>
      <c r="K35" s="41"/>
      <c r="L35" s="194">
        <v>0</v>
      </c>
      <c r="M35" s="195"/>
      <c r="N35" s="195"/>
      <c r="O35" s="195"/>
      <c r="P35" s="41"/>
      <c r="Q35" s="41"/>
      <c r="R35" s="41"/>
      <c r="S35" s="41"/>
      <c r="T35" s="44" t="s">
        <v>38</v>
      </c>
      <c r="U35" s="41"/>
      <c r="V35" s="41"/>
      <c r="W35" s="196">
        <f>ROUNDUP(BD87+SUM(CH96:CH100),2)</f>
        <v>0</v>
      </c>
      <c r="X35" s="195"/>
      <c r="Y35" s="195"/>
      <c r="Z35" s="195"/>
      <c r="AA35" s="195"/>
      <c r="AB35" s="195"/>
      <c r="AC35" s="195"/>
      <c r="AD35" s="195"/>
      <c r="AE35" s="195"/>
      <c r="AF35" s="41"/>
      <c r="AG35" s="41"/>
      <c r="AH35" s="41"/>
      <c r="AI35" s="41"/>
      <c r="AJ35" s="41"/>
      <c r="AK35" s="196">
        <v>0</v>
      </c>
      <c r="AL35" s="195"/>
      <c r="AM35" s="195"/>
      <c r="AN35" s="195"/>
      <c r="AO35" s="195"/>
      <c r="AP35" s="41"/>
      <c r="AQ35" s="45"/>
    </row>
    <row r="36" spans="2:57" s="1" customFormat="1" ht="6.95" customHeight="1"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7"/>
    </row>
    <row r="37" spans="2:57" s="1" customFormat="1" ht="25.9" customHeight="1">
      <c r="B37" s="35"/>
      <c r="C37" s="46"/>
      <c r="D37" s="47" t="s">
        <v>43</v>
      </c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9" t="s">
        <v>44</v>
      </c>
      <c r="U37" s="48"/>
      <c r="V37" s="48"/>
      <c r="W37" s="48"/>
      <c r="X37" s="197" t="s">
        <v>45</v>
      </c>
      <c r="Y37" s="198"/>
      <c r="Z37" s="198"/>
      <c r="AA37" s="198"/>
      <c r="AB37" s="198"/>
      <c r="AC37" s="48"/>
      <c r="AD37" s="48"/>
      <c r="AE37" s="48"/>
      <c r="AF37" s="48"/>
      <c r="AG37" s="48"/>
      <c r="AH37" s="48"/>
      <c r="AI37" s="48"/>
      <c r="AJ37" s="48"/>
      <c r="AK37" s="199">
        <f>SUM(AK29:AK35)</f>
        <v>0</v>
      </c>
      <c r="AL37" s="198"/>
      <c r="AM37" s="198"/>
      <c r="AN37" s="198"/>
      <c r="AO37" s="200"/>
      <c r="AP37" s="46"/>
      <c r="AQ37" s="37"/>
    </row>
    <row r="38" spans="2:57" s="1" customFormat="1" ht="14.45" customHeight="1"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7"/>
    </row>
    <row r="39" spans="2:57">
      <c r="B39" s="23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4"/>
    </row>
    <row r="40" spans="2:57">
      <c r="B40" s="23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4"/>
    </row>
    <row r="41" spans="2:57">
      <c r="B41" s="23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4"/>
    </row>
    <row r="42" spans="2:57">
      <c r="B42" s="23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4"/>
    </row>
    <row r="43" spans="2:57">
      <c r="B43" s="23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4"/>
    </row>
    <row r="44" spans="2:57">
      <c r="B44" s="23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4"/>
    </row>
    <row r="45" spans="2:57">
      <c r="B45" s="23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4"/>
    </row>
    <row r="46" spans="2:57">
      <c r="B46" s="23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4"/>
    </row>
    <row r="47" spans="2:57">
      <c r="B47" s="23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4"/>
    </row>
    <row r="48" spans="2:57">
      <c r="B48" s="23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4"/>
    </row>
    <row r="49" spans="2:43" s="1" customFormat="1" ht="15">
      <c r="B49" s="35"/>
      <c r="C49" s="36"/>
      <c r="D49" s="50" t="s">
        <v>46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2"/>
      <c r="AA49" s="36"/>
      <c r="AB49" s="36"/>
      <c r="AC49" s="50" t="s">
        <v>47</v>
      </c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2"/>
      <c r="AP49" s="36"/>
      <c r="AQ49" s="37"/>
    </row>
    <row r="50" spans="2:43">
      <c r="B50" s="23"/>
      <c r="C50" s="26"/>
      <c r="D50" s="53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54"/>
      <c r="AA50" s="26"/>
      <c r="AB50" s="26"/>
      <c r="AC50" s="53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54"/>
      <c r="AP50" s="26"/>
      <c r="AQ50" s="24"/>
    </row>
    <row r="51" spans="2:43">
      <c r="B51" s="23"/>
      <c r="C51" s="26"/>
      <c r="D51" s="53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54"/>
      <c r="AA51" s="26"/>
      <c r="AB51" s="26"/>
      <c r="AC51" s="53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54"/>
      <c r="AP51" s="26"/>
      <c r="AQ51" s="24"/>
    </row>
    <row r="52" spans="2:43">
      <c r="B52" s="23"/>
      <c r="C52" s="26"/>
      <c r="D52" s="53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54"/>
      <c r="AA52" s="26"/>
      <c r="AB52" s="26"/>
      <c r="AC52" s="53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54"/>
      <c r="AP52" s="26"/>
      <c r="AQ52" s="24"/>
    </row>
    <row r="53" spans="2:43">
      <c r="B53" s="23"/>
      <c r="C53" s="26"/>
      <c r="D53" s="53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54"/>
      <c r="AA53" s="26"/>
      <c r="AB53" s="26"/>
      <c r="AC53" s="53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54"/>
      <c r="AP53" s="26"/>
      <c r="AQ53" s="24"/>
    </row>
    <row r="54" spans="2:43">
      <c r="B54" s="23"/>
      <c r="C54" s="26"/>
      <c r="D54" s="53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54"/>
      <c r="AA54" s="26"/>
      <c r="AB54" s="26"/>
      <c r="AC54" s="53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54"/>
      <c r="AP54" s="26"/>
      <c r="AQ54" s="24"/>
    </row>
    <row r="55" spans="2:43">
      <c r="B55" s="23"/>
      <c r="C55" s="26"/>
      <c r="D55" s="53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54"/>
      <c r="AA55" s="26"/>
      <c r="AB55" s="26"/>
      <c r="AC55" s="53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54"/>
      <c r="AP55" s="26"/>
      <c r="AQ55" s="24"/>
    </row>
    <row r="56" spans="2:43">
      <c r="B56" s="23"/>
      <c r="C56" s="26"/>
      <c r="D56" s="53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54"/>
      <c r="AA56" s="26"/>
      <c r="AB56" s="26"/>
      <c r="AC56" s="53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54"/>
      <c r="AP56" s="26"/>
      <c r="AQ56" s="24"/>
    </row>
    <row r="57" spans="2:43">
      <c r="B57" s="23"/>
      <c r="C57" s="26"/>
      <c r="D57" s="53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54"/>
      <c r="AA57" s="26"/>
      <c r="AB57" s="26"/>
      <c r="AC57" s="53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54"/>
      <c r="AP57" s="26"/>
      <c r="AQ57" s="24"/>
    </row>
    <row r="58" spans="2:43" s="1" customFormat="1" ht="15">
      <c r="B58" s="35"/>
      <c r="C58" s="36"/>
      <c r="D58" s="55" t="s">
        <v>48</v>
      </c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7" t="s">
        <v>49</v>
      </c>
      <c r="S58" s="56"/>
      <c r="T58" s="56"/>
      <c r="U58" s="56"/>
      <c r="V58" s="56"/>
      <c r="W58" s="56"/>
      <c r="X58" s="56"/>
      <c r="Y58" s="56"/>
      <c r="Z58" s="58"/>
      <c r="AA58" s="36"/>
      <c r="AB58" s="36"/>
      <c r="AC58" s="55" t="s">
        <v>48</v>
      </c>
      <c r="AD58" s="56"/>
      <c r="AE58" s="56"/>
      <c r="AF58" s="56"/>
      <c r="AG58" s="56"/>
      <c r="AH58" s="56"/>
      <c r="AI58" s="56"/>
      <c r="AJ58" s="56"/>
      <c r="AK58" s="56"/>
      <c r="AL58" s="56"/>
      <c r="AM58" s="57" t="s">
        <v>49</v>
      </c>
      <c r="AN58" s="56"/>
      <c r="AO58" s="58"/>
      <c r="AP58" s="36"/>
      <c r="AQ58" s="37"/>
    </row>
    <row r="59" spans="2:43">
      <c r="B59" s="23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4"/>
    </row>
    <row r="60" spans="2:43" s="1" customFormat="1" ht="15">
      <c r="B60" s="35"/>
      <c r="C60" s="36"/>
      <c r="D60" s="50" t="s">
        <v>50</v>
      </c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2"/>
      <c r="AA60" s="36"/>
      <c r="AB60" s="36"/>
      <c r="AC60" s="50" t="s">
        <v>51</v>
      </c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2"/>
      <c r="AP60" s="36"/>
      <c r="AQ60" s="37"/>
    </row>
    <row r="61" spans="2:43">
      <c r="B61" s="23"/>
      <c r="C61" s="26"/>
      <c r="D61" s="53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54"/>
      <c r="AA61" s="26"/>
      <c r="AB61" s="26"/>
      <c r="AC61" s="53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54"/>
      <c r="AP61" s="26"/>
      <c r="AQ61" s="24"/>
    </row>
    <row r="62" spans="2:43">
      <c r="B62" s="23"/>
      <c r="C62" s="26"/>
      <c r="D62" s="53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54"/>
      <c r="AA62" s="26"/>
      <c r="AB62" s="26"/>
      <c r="AC62" s="53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54"/>
      <c r="AP62" s="26"/>
      <c r="AQ62" s="24"/>
    </row>
    <row r="63" spans="2:43">
      <c r="B63" s="23"/>
      <c r="C63" s="26"/>
      <c r="D63" s="53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54"/>
      <c r="AA63" s="26"/>
      <c r="AB63" s="26"/>
      <c r="AC63" s="53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54"/>
      <c r="AP63" s="26"/>
      <c r="AQ63" s="24"/>
    </row>
    <row r="64" spans="2:43">
      <c r="B64" s="23"/>
      <c r="C64" s="26"/>
      <c r="D64" s="53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54"/>
      <c r="AA64" s="26"/>
      <c r="AB64" s="26"/>
      <c r="AC64" s="53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54"/>
      <c r="AP64" s="26"/>
      <c r="AQ64" s="24"/>
    </row>
    <row r="65" spans="2:43">
      <c r="B65" s="23"/>
      <c r="C65" s="26"/>
      <c r="D65" s="53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54"/>
      <c r="AA65" s="26"/>
      <c r="AB65" s="26"/>
      <c r="AC65" s="53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54"/>
      <c r="AP65" s="26"/>
      <c r="AQ65" s="24"/>
    </row>
    <row r="66" spans="2:43">
      <c r="B66" s="23"/>
      <c r="C66" s="26"/>
      <c r="D66" s="53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54"/>
      <c r="AA66" s="26"/>
      <c r="AB66" s="26"/>
      <c r="AC66" s="53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54"/>
      <c r="AP66" s="26"/>
      <c r="AQ66" s="24"/>
    </row>
    <row r="67" spans="2:43">
      <c r="B67" s="23"/>
      <c r="C67" s="26"/>
      <c r="D67" s="53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54"/>
      <c r="AA67" s="26"/>
      <c r="AB67" s="26"/>
      <c r="AC67" s="53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54"/>
      <c r="AP67" s="26"/>
      <c r="AQ67" s="24"/>
    </row>
    <row r="68" spans="2:43">
      <c r="B68" s="23"/>
      <c r="C68" s="26"/>
      <c r="D68" s="53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54"/>
      <c r="AA68" s="26"/>
      <c r="AB68" s="26"/>
      <c r="AC68" s="53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54"/>
      <c r="AP68" s="26"/>
      <c r="AQ68" s="24"/>
    </row>
    <row r="69" spans="2:43" s="1" customFormat="1" ht="15">
      <c r="B69" s="35"/>
      <c r="C69" s="36"/>
      <c r="D69" s="55" t="s">
        <v>48</v>
      </c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7" t="s">
        <v>49</v>
      </c>
      <c r="S69" s="56"/>
      <c r="T69" s="56"/>
      <c r="U69" s="56"/>
      <c r="V69" s="56"/>
      <c r="W69" s="56"/>
      <c r="X69" s="56"/>
      <c r="Y69" s="56"/>
      <c r="Z69" s="58"/>
      <c r="AA69" s="36"/>
      <c r="AB69" s="36"/>
      <c r="AC69" s="55" t="s">
        <v>48</v>
      </c>
      <c r="AD69" s="56"/>
      <c r="AE69" s="56"/>
      <c r="AF69" s="56"/>
      <c r="AG69" s="56"/>
      <c r="AH69" s="56"/>
      <c r="AI69" s="56"/>
      <c r="AJ69" s="56"/>
      <c r="AK69" s="56"/>
      <c r="AL69" s="56"/>
      <c r="AM69" s="57" t="s">
        <v>49</v>
      </c>
      <c r="AN69" s="56"/>
      <c r="AO69" s="58"/>
      <c r="AP69" s="36"/>
      <c r="AQ69" s="37"/>
    </row>
    <row r="70" spans="2:43" s="1" customFormat="1" ht="6.95" customHeight="1">
      <c r="B70" s="35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7"/>
    </row>
    <row r="71" spans="2:43" s="1" customFormat="1" ht="6.95" customHeight="1">
      <c r="B71" s="59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1"/>
    </row>
    <row r="75" spans="2:43" s="1" customFormat="1" ht="6.95" customHeight="1"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4"/>
    </row>
    <row r="76" spans="2:43" s="1" customFormat="1" ht="36.950000000000003" customHeight="1">
      <c r="B76" s="35"/>
      <c r="C76" s="181" t="s">
        <v>52</v>
      </c>
      <c r="D76" s="182"/>
      <c r="E76" s="182"/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  <c r="R76" s="182"/>
      <c r="S76" s="182"/>
      <c r="T76" s="182"/>
      <c r="U76" s="182"/>
      <c r="V76" s="182"/>
      <c r="W76" s="182"/>
      <c r="X76" s="182"/>
      <c r="Y76" s="182"/>
      <c r="Z76" s="182"/>
      <c r="AA76" s="182"/>
      <c r="AB76" s="182"/>
      <c r="AC76" s="182"/>
      <c r="AD76" s="182"/>
      <c r="AE76" s="182"/>
      <c r="AF76" s="182"/>
      <c r="AG76" s="182"/>
      <c r="AH76" s="182"/>
      <c r="AI76" s="182"/>
      <c r="AJ76" s="182"/>
      <c r="AK76" s="182"/>
      <c r="AL76" s="182"/>
      <c r="AM76" s="182"/>
      <c r="AN76" s="182"/>
      <c r="AO76" s="182"/>
      <c r="AP76" s="182"/>
      <c r="AQ76" s="37"/>
    </row>
    <row r="77" spans="2:43" s="3" customFormat="1" ht="14.45" customHeight="1">
      <c r="B77" s="65"/>
      <c r="C77" s="30" t="s">
        <v>16</v>
      </c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7"/>
    </row>
    <row r="78" spans="2:43" s="4" customFormat="1" ht="36.950000000000003" customHeight="1">
      <c r="B78" s="68"/>
      <c r="C78" s="69" t="s">
        <v>18</v>
      </c>
      <c r="D78" s="70"/>
      <c r="E78" s="70"/>
      <c r="F78" s="70"/>
      <c r="G78" s="70"/>
      <c r="H78" s="70"/>
      <c r="I78" s="70"/>
      <c r="J78" s="70"/>
      <c r="K78" s="70"/>
      <c r="L78" s="201" t="str">
        <f>K6</f>
        <v>Rekonštrukcia ulíc v obci Brezany</v>
      </c>
      <c r="M78" s="202"/>
      <c r="N78" s="202"/>
      <c r="O78" s="202"/>
      <c r="P78" s="202"/>
      <c r="Q78" s="202"/>
      <c r="R78" s="202"/>
      <c r="S78" s="202"/>
      <c r="T78" s="202"/>
      <c r="U78" s="202"/>
      <c r="V78" s="202"/>
      <c r="W78" s="202"/>
      <c r="X78" s="202"/>
      <c r="Y78" s="202"/>
      <c r="Z78" s="202"/>
      <c r="AA78" s="202"/>
      <c r="AB78" s="202"/>
      <c r="AC78" s="202"/>
      <c r="AD78" s="202"/>
      <c r="AE78" s="202"/>
      <c r="AF78" s="202"/>
      <c r="AG78" s="202"/>
      <c r="AH78" s="202"/>
      <c r="AI78" s="202"/>
      <c r="AJ78" s="202"/>
      <c r="AK78" s="202"/>
      <c r="AL78" s="202"/>
      <c r="AM78" s="202"/>
      <c r="AN78" s="202"/>
      <c r="AO78" s="202"/>
      <c r="AP78" s="70"/>
      <c r="AQ78" s="71"/>
    </row>
    <row r="79" spans="2:43" s="1" customFormat="1" ht="6.95" customHeight="1">
      <c r="B79" s="35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7"/>
    </row>
    <row r="80" spans="2:43" s="1" customFormat="1" ht="15">
      <c r="B80" s="35"/>
      <c r="C80" s="30" t="s">
        <v>21</v>
      </c>
      <c r="D80" s="36"/>
      <c r="E80" s="36"/>
      <c r="F80" s="36"/>
      <c r="G80" s="36"/>
      <c r="H80" s="36"/>
      <c r="I80" s="36"/>
      <c r="J80" s="36"/>
      <c r="K80" s="36"/>
      <c r="L80" s="72" t="str">
        <f>IF(K8="","",K8)</f>
        <v xml:space="preserve"> </v>
      </c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0" t="s">
        <v>23</v>
      </c>
      <c r="AJ80" s="36"/>
      <c r="AK80" s="36"/>
      <c r="AL80" s="36"/>
      <c r="AM80" s="73" t="str">
        <f>IF(AN8= "","",AN8)</f>
        <v/>
      </c>
      <c r="AN80" s="36"/>
      <c r="AO80" s="36"/>
      <c r="AP80" s="36"/>
      <c r="AQ80" s="37"/>
    </row>
    <row r="81" spans="1:89" s="1" customFormat="1" ht="6.95" customHeight="1"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7"/>
    </row>
    <row r="82" spans="1:89" s="1" customFormat="1" ht="15">
      <c r="B82" s="35"/>
      <c r="C82" s="30" t="s">
        <v>26</v>
      </c>
      <c r="D82" s="36"/>
      <c r="E82" s="36"/>
      <c r="F82" s="36"/>
      <c r="G82" s="36"/>
      <c r="H82" s="36"/>
      <c r="I82" s="36"/>
      <c r="J82" s="36"/>
      <c r="K82" s="36"/>
      <c r="L82" s="66" t="str">
        <f>IF(E11= "","",E11)</f>
        <v>Obec Brezany</v>
      </c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0" t="s">
        <v>30</v>
      </c>
      <c r="AJ82" s="36"/>
      <c r="AK82" s="36"/>
      <c r="AL82" s="36"/>
      <c r="AM82" s="203" t="str">
        <f>IF(E17="","",E17)</f>
        <v xml:space="preserve"> </v>
      </c>
      <c r="AN82" s="203"/>
      <c r="AO82" s="203"/>
      <c r="AP82" s="203"/>
      <c r="AQ82" s="37"/>
      <c r="AS82" s="204" t="s">
        <v>53</v>
      </c>
      <c r="AT82" s="205"/>
      <c r="AU82" s="51"/>
      <c r="AV82" s="51"/>
      <c r="AW82" s="51"/>
      <c r="AX82" s="51"/>
      <c r="AY82" s="51"/>
      <c r="AZ82" s="51"/>
      <c r="BA82" s="51"/>
      <c r="BB82" s="51"/>
      <c r="BC82" s="51"/>
      <c r="BD82" s="52"/>
    </row>
    <row r="83" spans="1:89" s="1" customFormat="1" ht="15">
      <c r="B83" s="35"/>
      <c r="C83" s="30" t="s">
        <v>29</v>
      </c>
      <c r="D83" s="36"/>
      <c r="E83" s="36"/>
      <c r="F83" s="36"/>
      <c r="G83" s="36"/>
      <c r="H83" s="36"/>
      <c r="I83" s="36"/>
      <c r="J83" s="36"/>
      <c r="K83" s="36"/>
      <c r="L83" s="66">
        <f>IF(E14= "Vyplň údaj","",E14)</f>
        <v>0</v>
      </c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0" t="s">
        <v>31</v>
      </c>
      <c r="AJ83" s="36"/>
      <c r="AK83" s="36"/>
      <c r="AL83" s="36"/>
      <c r="AM83" s="203" t="str">
        <f>IF(E20="","",E20)</f>
        <v xml:space="preserve"> </v>
      </c>
      <c r="AN83" s="203"/>
      <c r="AO83" s="203"/>
      <c r="AP83" s="203"/>
      <c r="AQ83" s="37"/>
      <c r="AS83" s="206"/>
      <c r="AT83" s="207"/>
      <c r="AU83" s="36"/>
      <c r="AV83" s="36"/>
      <c r="AW83" s="36"/>
      <c r="AX83" s="36"/>
      <c r="AY83" s="36"/>
      <c r="AZ83" s="36"/>
      <c r="BA83" s="36"/>
      <c r="BB83" s="36"/>
      <c r="BC83" s="36"/>
      <c r="BD83" s="74"/>
    </row>
    <row r="84" spans="1:89" s="1" customFormat="1" ht="10.9" customHeight="1">
      <c r="B84" s="35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7"/>
      <c r="AS84" s="206"/>
      <c r="AT84" s="207"/>
      <c r="AU84" s="36"/>
      <c r="AV84" s="36"/>
      <c r="AW84" s="36"/>
      <c r="AX84" s="36"/>
      <c r="AY84" s="36"/>
      <c r="AZ84" s="36"/>
      <c r="BA84" s="36"/>
      <c r="BB84" s="36"/>
      <c r="BC84" s="36"/>
      <c r="BD84" s="74"/>
    </row>
    <row r="85" spans="1:89" s="1" customFormat="1" ht="29.25" customHeight="1">
      <c r="B85" s="35"/>
      <c r="C85" s="208" t="s">
        <v>54</v>
      </c>
      <c r="D85" s="209"/>
      <c r="E85" s="209"/>
      <c r="F85" s="209"/>
      <c r="G85" s="209"/>
      <c r="H85" s="75"/>
      <c r="I85" s="210" t="s">
        <v>55</v>
      </c>
      <c r="J85" s="209"/>
      <c r="K85" s="209"/>
      <c r="L85" s="209"/>
      <c r="M85" s="209"/>
      <c r="N85" s="209"/>
      <c r="O85" s="209"/>
      <c r="P85" s="209"/>
      <c r="Q85" s="209"/>
      <c r="R85" s="209"/>
      <c r="S85" s="209"/>
      <c r="T85" s="209"/>
      <c r="U85" s="209"/>
      <c r="V85" s="209"/>
      <c r="W85" s="209"/>
      <c r="X85" s="209"/>
      <c r="Y85" s="209"/>
      <c r="Z85" s="209"/>
      <c r="AA85" s="209"/>
      <c r="AB85" s="209"/>
      <c r="AC85" s="209"/>
      <c r="AD85" s="209"/>
      <c r="AE85" s="209"/>
      <c r="AF85" s="209"/>
      <c r="AG85" s="210" t="s">
        <v>56</v>
      </c>
      <c r="AH85" s="209"/>
      <c r="AI85" s="209"/>
      <c r="AJ85" s="209"/>
      <c r="AK85" s="209"/>
      <c r="AL85" s="209"/>
      <c r="AM85" s="209"/>
      <c r="AN85" s="210" t="s">
        <v>57</v>
      </c>
      <c r="AO85" s="209"/>
      <c r="AP85" s="211"/>
      <c r="AQ85" s="37"/>
      <c r="AS85" s="76" t="s">
        <v>58</v>
      </c>
      <c r="AT85" s="77" t="s">
        <v>59</v>
      </c>
      <c r="AU85" s="77" t="s">
        <v>60</v>
      </c>
      <c r="AV85" s="77" t="s">
        <v>61</v>
      </c>
      <c r="AW85" s="77" t="s">
        <v>62</v>
      </c>
      <c r="AX85" s="77" t="s">
        <v>63</v>
      </c>
      <c r="AY85" s="77" t="s">
        <v>64</v>
      </c>
      <c r="AZ85" s="77" t="s">
        <v>65</v>
      </c>
      <c r="BA85" s="77" t="s">
        <v>66</v>
      </c>
      <c r="BB85" s="77" t="s">
        <v>67</v>
      </c>
      <c r="BC85" s="77" t="s">
        <v>68</v>
      </c>
      <c r="BD85" s="78" t="s">
        <v>69</v>
      </c>
    </row>
    <row r="86" spans="1:89" s="1" customFormat="1" ht="10.9" customHeight="1"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7"/>
      <c r="AS86" s="79"/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2"/>
    </row>
    <row r="87" spans="1:89" s="4" customFormat="1" ht="32.450000000000003" customHeight="1">
      <c r="B87" s="68"/>
      <c r="C87" s="80" t="s">
        <v>70</v>
      </c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225">
        <f>ROUNDUP(AG88,2)</f>
        <v>0</v>
      </c>
      <c r="AH87" s="225"/>
      <c r="AI87" s="225"/>
      <c r="AJ87" s="225"/>
      <c r="AK87" s="225"/>
      <c r="AL87" s="225"/>
      <c r="AM87" s="225"/>
      <c r="AN87" s="226">
        <f t="shared" ref="AN87:AN93" si="0">SUM(AG87,AT87)</f>
        <v>0</v>
      </c>
      <c r="AO87" s="226"/>
      <c r="AP87" s="226"/>
      <c r="AQ87" s="71"/>
      <c r="AS87" s="82">
        <f>ROUNDUP(AS88,2)</f>
        <v>0</v>
      </c>
      <c r="AT87" s="83">
        <f t="shared" ref="AT87:AT93" si="1">ROUNDUP(SUM(AV87:AW87),2)</f>
        <v>0</v>
      </c>
      <c r="AU87" s="84">
        <f>ROUNDUP(AU88,5)</f>
        <v>0</v>
      </c>
      <c r="AV87" s="83">
        <f>ROUNDUP(AZ87*L31,2)</f>
        <v>0</v>
      </c>
      <c r="AW87" s="83">
        <f>ROUNDUP(BA87*L32,2)</f>
        <v>0</v>
      </c>
      <c r="AX87" s="83">
        <f>ROUNDUP(BB87*L31,2)</f>
        <v>0</v>
      </c>
      <c r="AY87" s="83">
        <f>ROUNDUP(BC87*L32,2)</f>
        <v>0</v>
      </c>
      <c r="AZ87" s="83">
        <f>ROUNDUP(AZ88,2)</f>
        <v>0</v>
      </c>
      <c r="BA87" s="83">
        <f>ROUNDUP(BA88,2)</f>
        <v>0</v>
      </c>
      <c r="BB87" s="83">
        <f>ROUNDUP(BB88,2)</f>
        <v>0</v>
      </c>
      <c r="BC87" s="83">
        <f>ROUNDUP(BC88,2)</f>
        <v>0</v>
      </c>
      <c r="BD87" s="85">
        <f>ROUNDUP(BD88,2)</f>
        <v>0</v>
      </c>
      <c r="BS87" s="86" t="s">
        <v>71</v>
      </c>
      <c r="BT87" s="86" t="s">
        <v>72</v>
      </c>
      <c r="BU87" s="87" t="s">
        <v>73</v>
      </c>
      <c r="BV87" s="86" t="s">
        <v>74</v>
      </c>
      <c r="BW87" s="86" t="s">
        <v>75</v>
      </c>
      <c r="BX87" s="86" t="s">
        <v>76</v>
      </c>
    </row>
    <row r="88" spans="1:89" s="5" customFormat="1" ht="31.5" customHeight="1">
      <c r="B88" s="88"/>
      <c r="C88" s="89"/>
      <c r="D88" s="215" t="s">
        <v>77</v>
      </c>
      <c r="E88" s="215"/>
      <c r="F88" s="215"/>
      <c r="G88" s="215"/>
      <c r="H88" s="215"/>
      <c r="I88" s="90"/>
      <c r="J88" s="215" t="s">
        <v>78</v>
      </c>
      <c r="K88" s="215"/>
      <c r="L88" s="215"/>
      <c r="M88" s="215"/>
      <c r="N88" s="215"/>
      <c r="O88" s="215"/>
      <c r="P88" s="215"/>
      <c r="Q88" s="215"/>
      <c r="R88" s="215"/>
      <c r="S88" s="215"/>
      <c r="T88" s="215"/>
      <c r="U88" s="215"/>
      <c r="V88" s="215"/>
      <c r="W88" s="215"/>
      <c r="X88" s="215"/>
      <c r="Y88" s="215"/>
      <c r="Z88" s="215"/>
      <c r="AA88" s="215"/>
      <c r="AB88" s="215"/>
      <c r="AC88" s="215"/>
      <c r="AD88" s="215"/>
      <c r="AE88" s="215"/>
      <c r="AF88" s="215"/>
      <c r="AG88" s="214">
        <f>ROUNDUP(SUM(AG89:AG93),2)</f>
        <v>0</v>
      </c>
      <c r="AH88" s="213"/>
      <c r="AI88" s="213"/>
      <c r="AJ88" s="213"/>
      <c r="AK88" s="213"/>
      <c r="AL88" s="213"/>
      <c r="AM88" s="213"/>
      <c r="AN88" s="212">
        <f t="shared" si="0"/>
        <v>0</v>
      </c>
      <c r="AO88" s="213"/>
      <c r="AP88" s="213"/>
      <c r="AQ88" s="91"/>
      <c r="AS88" s="92">
        <f>ROUNDUP(SUM(AS89:AS93),2)</f>
        <v>0</v>
      </c>
      <c r="AT88" s="93">
        <f t="shared" si="1"/>
        <v>0</v>
      </c>
      <c r="AU88" s="94">
        <f>ROUNDUP(SUM(AU89:AU93),5)</f>
        <v>0</v>
      </c>
      <c r="AV88" s="93">
        <f>ROUNDUP(AZ88*L31,2)</f>
        <v>0</v>
      </c>
      <c r="AW88" s="93">
        <f>ROUNDUP(BA88*L32,2)</f>
        <v>0</v>
      </c>
      <c r="AX88" s="93">
        <f>ROUNDUP(BB88*L31,2)</f>
        <v>0</v>
      </c>
      <c r="AY88" s="93">
        <f>ROUNDUP(BC88*L32,2)</f>
        <v>0</v>
      </c>
      <c r="AZ88" s="93">
        <f>ROUNDUP(SUM(AZ89:AZ93),2)</f>
        <v>0</v>
      </c>
      <c r="BA88" s="93">
        <f>ROUNDUP(SUM(BA89:BA93),2)</f>
        <v>0</v>
      </c>
      <c r="BB88" s="93">
        <f>ROUNDUP(SUM(BB89:BB93),2)</f>
        <v>0</v>
      </c>
      <c r="BC88" s="93">
        <f>ROUNDUP(SUM(BC89:BC93),2)</f>
        <v>0</v>
      </c>
      <c r="BD88" s="95">
        <f>ROUNDUP(SUM(BD89:BD93),2)</f>
        <v>0</v>
      </c>
      <c r="BS88" s="96" t="s">
        <v>71</v>
      </c>
      <c r="BT88" s="96" t="s">
        <v>79</v>
      </c>
      <c r="BU88" s="96" t="s">
        <v>73</v>
      </c>
      <c r="BV88" s="96" t="s">
        <v>74</v>
      </c>
      <c r="BW88" s="96" t="s">
        <v>80</v>
      </c>
      <c r="BX88" s="96" t="s">
        <v>75</v>
      </c>
    </row>
    <row r="89" spans="1:89" s="6" customFormat="1" ht="16.5" customHeight="1">
      <c r="A89" s="97" t="s">
        <v>81</v>
      </c>
      <c r="B89" s="98"/>
      <c r="C89" s="99"/>
      <c r="D89" s="99"/>
      <c r="E89" s="218" t="s">
        <v>82</v>
      </c>
      <c r="F89" s="218"/>
      <c r="G89" s="218"/>
      <c r="H89" s="218"/>
      <c r="I89" s="218"/>
      <c r="J89" s="99"/>
      <c r="K89" s="218" t="s">
        <v>83</v>
      </c>
      <c r="L89" s="218"/>
      <c r="M89" s="218"/>
      <c r="N89" s="218"/>
      <c r="O89" s="218"/>
      <c r="P89" s="218"/>
      <c r="Q89" s="218"/>
      <c r="R89" s="218"/>
      <c r="S89" s="218"/>
      <c r="T89" s="218"/>
      <c r="U89" s="218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6">
        <f>'SO-01 - Ulica Okrajová na...'!M31</f>
        <v>0</v>
      </c>
      <c r="AH89" s="217"/>
      <c r="AI89" s="217"/>
      <c r="AJ89" s="217"/>
      <c r="AK89" s="217"/>
      <c r="AL89" s="217"/>
      <c r="AM89" s="217"/>
      <c r="AN89" s="216">
        <f t="shared" si="0"/>
        <v>0</v>
      </c>
      <c r="AO89" s="217"/>
      <c r="AP89" s="217"/>
      <c r="AQ89" s="100"/>
      <c r="AS89" s="101">
        <f>'SO-01 - Ulica Okrajová na...'!M29</f>
        <v>0</v>
      </c>
      <c r="AT89" s="102">
        <f t="shared" si="1"/>
        <v>0</v>
      </c>
      <c r="AU89" s="103">
        <f>'SO-01 - Ulica Okrajová na...'!W123</f>
        <v>0</v>
      </c>
      <c r="AV89" s="102">
        <f>'SO-01 - Ulica Okrajová na...'!M33</f>
        <v>0</v>
      </c>
      <c r="AW89" s="102">
        <f>'SO-01 - Ulica Okrajová na...'!M34</f>
        <v>0</v>
      </c>
      <c r="AX89" s="102">
        <f>'SO-01 - Ulica Okrajová na...'!M35</f>
        <v>0</v>
      </c>
      <c r="AY89" s="102">
        <f>'SO-01 - Ulica Okrajová na...'!M36</f>
        <v>0</v>
      </c>
      <c r="AZ89" s="102">
        <f>'SO-01 - Ulica Okrajová na...'!H33</f>
        <v>0</v>
      </c>
      <c r="BA89" s="102">
        <f>'SO-01 - Ulica Okrajová na...'!H34</f>
        <v>0</v>
      </c>
      <c r="BB89" s="102">
        <f>'SO-01 - Ulica Okrajová na...'!H35</f>
        <v>0</v>
      </c>
      <c r="BC89" s="102">
        <f>'SO-01 - Ulica Okrajová na...'!H36</f>
        <v>0</v>
      </c>
      <c r="BD89" s="104">
        <f>'SO-01 - Ulica Okrajová na...'!H37</f>
        <v>0</v>
      </c>
      <c r="BT89" s="105" t="s">
        <v>84</v>
      </c>
      <c r="BV89" s="105" t="s">
        <v>74</v>
      </c>
      <c r="BW89" s="105" t="s">
        <v>85</v>
      </c>
      <c r="BX89" s="105" t="s">
        <v>80</v>
      </c>
    </row>
    <row r="90" spans="1:89" s="6" customFormat="1" ht="16.5" customHeight="1">
      <c r="A90" s="97" t="s">
        <v>81</v>
      </c>
      <c r="B90" s="98"/>
      <c r="C90" s="99"/>
      <c r="D90" s="99"/>
      <c r="E90" s="218" t="s">
        <v>86</v>
      </c>
      <c r="F90" s="218"/>
      <c r="G90" s="218"/>
      <c r="H90" s="218"/>
      <c r="I90" s="218"/>
      <c r="J90" s="99"/>
      <c r="K90" s="218" t="s">
        <v>87</v>
      </c>
      <c r="L90" s="218"/>
      <c r="M90" s="218"/>
      <c r="N90" s="218"/>
      <c r="O90" s="218"/>
      <c r="P90" s="218"/>
      <c r="Q90" s="218"/>
      <c r="R90" s="218"/>
      <c r="S90" s="218"/>
      <c r="T90" s="218"/>
      <c r="U90" s="218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6">
        <f>'SO-02 - Ulica Dole Roľju'!M31</f>
        <v>0</v>
      </c>
      <c r="AH90" s="217"/>
      <c r="AI90" s="217"/>
      <c r="AJ90" s="217"/>
      <c r="AK90" s="217"/>
      <c r="AL90" s="217"/>
      <c r="AM90" s="217"/>
      <c r="AN90" s="216">
        <f t="shared" si="0"/>
        <v>0</v>
      </c>
      <c r="AO90" s="217"/>
      <c r="AP90" s="217"/>
      <c r="AQ90" s="100"/>
      <c r="AS90" s="101">
        <f>'SO-02 - Ulica Dole Roľju'!M29</f>
        <v>0</v>
      </c>
      <c r="AT90" s="102">
        <f t="shared" si="1"/>
        <v>0</v>
      </c>
      <c r="AU90" s="103">
        <f>'SO-02 - Ulica Dole Roľju'!W122</f>
        <v>0</v>
      </c>
      <c r="AV90" s="102">
        <f>'SO-02 - Ulica Dole Roľju'!M33</f>
        <v>0</v>
      </c>
      <c r="AW90" s="102">
        <f>'SO-02 - Ulica Dole Roľju'!M34</f>
        <v>0</v>
      </c>
      <c r="AX90" s="102">
        <f>'SO-02 - Ulica Dole Roľju'!M35</f>
        <v>0</v>
      </c>
      <c r="AY90" s="102">
        <f>'SO-02 - Ulica Dole Roľju'!M36</f>
        <v>0</v>
      </c>
      <c r="AZ90" s="102">
        <f>'SO-02 - Ulica Dole Roľju'!H33</f>
        <v>0</v>
      </c>
      <c r="BA90" s="102">
        <f>'SO-02 - Ulica Dole Roľju'!H34</f>
        <v>0</v>
      </c>
      <c r="BB90" s="102">
        <f>'SO-02 - Ulica Dole Roľju'!H35</f>
        <v>0</v>
      </c>
      <c r="BC90" s="102">
        <f>'SO-02 - Ulica Dole Roľju'!H36</f>
        <v>0</v>
      </c>
      <c r="BD90" s="104">
        <f>'SO-02 - Ulica Dole Roľju'!H37</f>
        <v>0</v>
      </c>
      <c r="BT90" s="105" t="s">
        <v>84</v>
      </c>
      <c r="BV90" s="105" t="s">
        <v>74</v>
      </c>
      <c r="BW90" s="105" t="s">
        <v>88</v>
      </c>
      <c r="BX90" s="105" t="s">
        <v>80</v>
      </c>
    </row>
    <row r="91" spans="1:89" s="6" customFormat="1" ht="16.5" customHeight="1">
      <c r="A91" s="97" t="s">
        <v>81</v>
      </c>
      <c r="B91" s="98"/>
      <c r="C91" s="99"/>
      <c r="D91" s="99"/>
      <c r="E91" s="218" t="s">
        <v>89</v>
      </c>
      <c r="F91" s="218"/>
      <c r="G91" s="218"/>
      <c r="H91" s="218"/>
      <c r="I91" s="218"/>
      <c r="J91" s="99"/>
      <c r="K91" s="218" t="s">
        <v>90</v>
      </c>
      <c r="L91" s="218"/>
      <c r="M91" s="218"/>
      <c r="N91" s="218"/>
      <c r="O91" s="218"/>
      <c r="P91" s="218"/>
      <c r="Q91" s="218"/>
      <c r="R91" s="218"/>
      <c r="S91" s="218"/>
      <c r="T91" s="218"/>
      <c r="U91" s="218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6">
        <f>'SO-04 - Ulica Skotňa'!M31</f>
        <v>0</v>
      </c>
      <c r="AH91" s="217"/>
      <c r="AI91" s="217"/>
      <c r="AJ91" s="217"/>
      <c r="AK91" s="217"/>
      <c r="AL91" s="217"/>
      <c r="AM91" s="217"/>
      <c r="AN91" s="216">
        <f t="shared" si="0"/>
        <v>0</v>
      </c>
      <c r="AO91" s="217"/>
      <c r="AP91" s="217"/>
      <c r="AQ91" s="100"/>
      <c r="AS91" s="101">
        <f>'SO-04 - Ulica Skotňa'!M29</f>
        <v>0</v>
      </c>
      <c r="AT91" s="102">
        <f t="shared" si="1"/>
        <v>0</v>
      </c>
      <c r="AU91" s="103">
        <f>'SO-04 - Ulica Skotňa'!W121</f>
        <v>0</v>
      </c>
      <c r="AV91" s="102">
        <f>'SO-04 - Ulica Skotňa'!M33</f>
        <v>0</v>
      </c>
      <c r="AW91" s="102">
        <f>'SO-04 - Ulica Skotňa'!M34</f>
        <v>0</v>
      </c>
      <c r="AX91" s="102">
        <f>'SO-04 - Ulica Skotňa'!M35</f>
        <v>0</v>
      </c>
      <c r="AY91" s="102">
        <f>'SO-04 - Ulica Skotňa'!M36</f>
        <v>0</v>
      </c>
      <c r="AZ91" s="102">
        <f>'SO-04 - Ulica Skotňa'!H33</f>
        <v>0</v>
      </c>
      <c r="BA91" s="102">
        <f>'SO-04 - Ulica Skotňa'!H34</f>
        <v>0</v>
      </c>
      <c r="BB91" s="102">
        <f>'SO-04 - Ulica Skotňa'!H35</f>
        <v>0</v>
      </c>
      <c r="BC91" s="102">
        <f>'SO-04 - Ulica Skotňa'!H36</f>
        <v>0</v>
      </c>
      <c r="BD91" s="104">
        <f>'SO-04 - Ulica Skotňa'!H37</f>
        <v>0</v>
      </c>
      <c r="BT91" s="105" t="s">
        <v>84</v>
      </c>
      <c r="BV91" s="105" t="s">
        <v>74</v>
      </c>
      <c r="BW91" s="105" t="s">
        <v>91</v>
      </c>
      <c r="BX91" s="105" t="s">
        <v>80</v>
      </c>
    </row>
    <row r="92" spans="1:89" s="6" customFormat="1" ht="16.5" customHeight="1">
      <c r="A92" s="97" t="s">
        <v>81</v>
      </c>
      <c r="B92" s="98"/>
      <c r="C92" s="99"/>
      <c r="D92" s="99"/>
      <c r="E92" s="218" t="s">
        <v>92</v>
      </c>
      <c r="F92" s="218"/>
      <c r="G92" s="218"/>
      <c r="H92" s="218"/>
      <c r="I92" s="218"/>
      <c r="J92" s="99"/>
      <c r="K92" s="218" t="s">
        <v>93</v>
      </c>
      <c r="L92" s="218"/>
      <c r="M92" s="218"/>
      <c r="N92" s="218"/>
      <c r="O92" s="218"/>
      <c r="P92" s="218"/>
      <c r="Q92" s="218"/>
      <c r="R92" s="218"/>
      <c r="S92" s="218"/>
      <c r="T92" s="218"/>
      <c r="U92" s="218"/>
      <c r="V92" s="218"/>
      <c r="W92" s="218"/>
      <c r="X92" s="218"/>
      <c r="Y92" s="218"/>
      <c r="Z92" s="218"/>
      <c r="AA92" s="218"/>
      <c r="AB92" s="218"/>
      <c r="AC92" s="218"/>
      <c r="AD92" s="218"/>
      <c r="AE92" s="218"/>
      <c r="AF92" s="218"/>
      <c r="AG92" s="216">
        <f>'SO-05 - Ulica oproti vjaz...'!M31</f>
        <v>0</v>
      </c>
      <c r="AH92" s="217"/>
      <c r="AI92" s="217"/>
      <c r="AJ92" s="217"/>
      <c r="AK92" s="217"/>
      <c r="AL92" s="217"/>
      <c r="AM92" s="217"/>
      <c r="AN92" s="216">
        <f t="shared" si="0"/>
        <v>0</v>
      </c>
      <c r="AO92" s="217"/>
      <c r="AP92" s="217"/>
      <c r="AQ92" s="100"/>
      <c r="AS92" s="101">
        <f>'SO-05 - Ulica oproti vjaz...'!M29</f>
        <v>0</v>
      </c>
      <c r="AT92" s="102">
        <f t="shared" si="1"/>
        <v>0</v>
      </c>
      <c r="AU92" s="103">
        <f>'SO-05 - Ulica oproti vjaz...'!W122</f>
        <v>0</v>
      </c>
      <c r="AV92" s="102">
        <f>'SO-05 - Ulica oproti vjaz...'!M33</f>
        <v>0</v>
      </c>
      <c r="AW92" s="102">
        <f>'SO-05 - Ulica oproti vjaz...'!M34</f>
        <v>0</v>
      </c>
      <c r="AX92" s="102">
        <f>'SO-05 - Ulica oproti vjaz...'!M35</f>
        <v>0</v>
      </c>
      <c r="AY92" s="102">
        <f>'SO-05 - Ulica oproti vjaz...'!M36</f>
        <v>0</v>
      </c>
      <c r="AZ92" s="102">
        <f>'SO-05 - Ulica oproti vjaz...'!H33</f>
        <v>0</v>
      </c>
      <c r="BA92" s="102">
        <f>'SO-05 - Ulica oproti vjaz...'!H34</f>
        <v>0</v>
      </c>
      <c r="BB92" s="102">
        <f>'SO-05 - Ulica oproti vjaz...'!H35</f>
        <v>0</v>
      </c>
      <c r="BC92" s="102">
        <f>'SO-05 - Ulica oproti vjaz...'!H36</f>
        <v>0</v>
      </c>
      <c r="BD92" s="104">
        <f>'SO-05 - Ulica oproti vjaz...'!H37</f>
        <v>0</v>
      </c>
      <c r="BT92" s="105" t="s">
        <v>84</v>
      </c>
      <c r="BV92" s="105" t="s">
        <v>74</v>
      </c>
      <c r="BW92" s="105" t="s">
        <v>94</v>
      </c>
      <c r="BX92" s="105" t="s">
        <v>80</v>
      </c>
    </row>
    <row r="93" spans="1:89" s="6" customFormat="1" ht="16.5" customHeight="1">
      <c r="A93" s="97" t="s">
        <v>81</v>
      </c>
      <c r="B93" s="98"/>
      <c r="C93" s="99"/>
      <c r="D93" s="99"/>
      <c r="E93" s="218" t="s">
        <v>95</v>
      </c>
      <c r="F93" s="218"/>
      <c r="G93" s="218"/>
      <c r="H93" s="218"/>
      <c r="I93" s="218"/>
      <c r="J93" s="99"/>
      <c r="K93" s="218" t="s">
        <v>96</v>
      </c>
      <c r="L93" s="218"/>
      <c r="M93" s="218"/>
      <c r="N93" s="218"/>
      <c r="O93" s="218"/>
      <c r="P93" s="218"/>
      <c r="Q93" s="218"/>
      <c r="R93" s="218"/>
      <c r="S93" s="218"/>
      <c r="T93" s="218"/>
      <c r="U93" s="218"/>
      <c r="V93" s="218"/>
      <c r="W93" s="218"/>
      <c r="X93" s="218"/>
      <c r="Y93" s="218"/>
      <c r="Z93" s="218"/>
      <c r="AA93" s="218"/>
      <c r="AB93" s="218"/>
      <c r="AC93" s="218"/>
      <c r="AD93" s="218"/>
      <c r="AE93" s="218"/>
      <c r="AF93" s="218"/>
      <c r="AG93" s="216">
        <f>'SO-06 - Obratisko autobus...'!M31</f>
        <v>0</v>
      </c>
      <c r="AH93" s="217"/>
      <c r="AI93" s="217"/>
      <c r="AJ93" s="217"/>
      <c r="AK93" s="217"/>
      <c r="AL93" s="217"/>
      <c r="AM93" s="217"/>
      <c r="AN93" s="216">
        <f t="shared" si="0"/>
        <v>0</v>
      </c>
      <c r="AO93" s="217"/>
      <c r="AP93" s="217"/>
      <c r="AQ93" s="100"/>
      <c r="AS93" s="106">
        <f>'SO-06 - Obratisko autobus...'!M29</f>
        <v>0</v>
      </c>
      <c r="AT93" s="107">
        <f t="shared" si="1"/>
        <v>0</v>
      </c>
      <c r="AU93" s="108">
        <f>'SO-06 - Obratisko autobus...'!W121</f>
        <v>0</v>
      </c>
      <c r="AV93" s="107">
        <f>'SO-06 - Obratisko autobus...'!M33</f>
        <v>0</v>
      </c>
      <c r="AW93" s="107">
        <f>'SO-06 - Obratisko autobus...'!M34</f>
        <v>0</v>
      </c>
      <c r="AX93" s="107">
        <f>'SO-06 - Obratisko autobus...'!M35</f>
        <v>0</v>
      </c>
      <c r="AY93" s="107">
        <f>'SO-06 - Obratisko autobus...'!M36</f>
        <v>0</v>
      </c>
      <c r="AZ93" s="107">
        <f>'SO-06 - Obratisko autobus...'!H33</f>
        <v>0</v>
      </c>
      <c r="BA93" s="107">
        <f>'SO-06 - Obratisko autobus...'!H34</f>
        <v>0</v>
      </c>
      <c r="BB93" s="107">
        <f>'SO-06 - Obratisko autobus...'!H35</f>
        <v>0</v>
      </c>
      <c r="BC93" s="107">
        <f>'SO-06 - Obratisko autobus...'!H36</f>
        <v>0</v>
      </c>
      <c r="BD93" s="109">
        <f>'SO-06 - Obratisko autobus...'!H37</f>
        <v>0</v>
      </c>
      <c r="BT93" s="105" t="s">
        <v>84</v>
      </c>
      <c r="BV93" s="105" t="s">
        <v>74</v>
      </c>
      <c r="BW93" s="105" t="s">
        <v>97</v>
      </c>
      <c r="BX93" s="105" t="s">
        <v>80</v>
      </c>
    </row>
    <row r="94" spans="1:89">
      <c r="B94" s="23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4"/>
    </row>
    <row r="95" spans="1:89" s="1" customFormat="1" ht="30" customHeight="1">
      <c r="B95" s="35"/>
      <c r="C95" s="80" t="s">
        <v>98</v>
      </c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226">
        <f>ROUNDUP(SUM(AG96:AG99),2)</f>
        <v>0</v>
      </c>
      <c r="AH95" s="226"/>
      <c r="AI95" s="226"/>
      <c r="AJ95" s="226"/>
      <c r="AK95" s="226"/>
      <c r="AL95" s="226"/>
      <c r="AM95" s="226"/>
      <c r="AN95" s="226">
        <f>ROUNDUP(SUM(AN96:AN99),2)</f>
        <v>0</v>
      </c>
      <c r="AO95" s="226"/>
      <c r="AP95" s="226"/>
      <c r="AQ95" s="37"/>
      <c r="AS95" s="76" t="s">
        <v>99</v>
      </c>
      <c r="AT95" s="77" t="s">
        <v>100</v>
      </c>
      <c r="AU95" s="77" t="s">
        <v>36</v>
      </c>
      <c r="AV95" s="78" t="s">
        <v>59</v>
      </c>
    </row>
    <row r="96" spans="1:89" s="1" customFormat="1" ht="19.899999999999999" customHeight="1">
      <c r="B96" s="35"/>
      <c r="C96" s="36"/>
      <c r="D96" s="110" t="s">
        <v>101</v>
      </c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219">
        <f>ROUNDUP(AG87*AS96,2)</f>
        <v>0</v>
      </c>
      <c r="AH96" s="216"/>
      <c r="AI96" s="216"/>
      <c r="AJ96" s="216"/>
      <c r="AK96" s="216"/>
      <c r="AL96" s="216"/>
      <c r="AM96" s="216"/>
      <c r="AN96" s="216">
        <f>ROUNDUP(AG96+AV96,2)</f>
        <v>0</v>
      </c>
      <c r="AO96" s="216"/>
      <c r="AP96" s="216"/>
      <c r="AQ96" s="37"/>
      <c r="AS96" s="111">
        <v>0</v>
      </c>
      <c r="AT96" s="112" t="s">
        <v>102</v>
      </c>
      <c r="AU96" s="112" t="s">
        <v>37</v>
      </c>
      <c r="AV96" s="113">
        <f>ROUNDUP(IF(AU96="základní",AG96*L31,IF(AU96="snížená",AG96*L32,0)),2)</f>
        <v>0</v>
      </c>
      <c r="BV96" s="19" t="s">
        <v>103</v>
      </c>
      <c r="BY96" s="114">
        <f>IF(AU96="základní",AV96,0)</f>
        <v>0</v>
      </c>
      <c r="BZ96" s="114">
        <f>IF(AU96="snížená",AV96,0)</f>
        <v>0</v>
      </c>
      <c r="CA96" s="114">
        <v>0</v>
      </c>
      <c r="CB96" s="114">
        <v>0</v>
      </c>
      <c r="CC96" s="114">
        <v>0</v>
      </c>
      <c r="CD96" s="114">
        <f>IF(AU96="základní",AG96,0)</f>
        <v>0</v>
      </c>
      <c r="CE96" s="114">
        <f>IF(AU96="snížená",AG96,0)</f>
        <v>0</v>
      </c>
      <c r="CF96" s="114">
        <f>IF(AU96="zákl. přenesená",AG96,0)</f>
        <v>0</v>
      </c>
      <c r="CG96" s="114">
        <f>IF(AU96="sníž. přenesená",AG96,0)</f>
        <v>0</v>
      </c>
      <c r="CH96" s="114">
        <f>IF(AU96="nulová",AG96,0)</f>
        <v>0</v>
      </c>
      <c r="CI96" s="19">
        <f>IF(AU96="základní",1,IF(AU96="snížená",2,IF(AU96="zákl. přenesená",4,IF(AU96="sníž. přenesená",5,3))))</f>
        <v>1</v>
      </c>
      <c r="CJ96" s="19">
        <f>IF(AT96="stavební čast",1,IF(8896="investiční čast",2,3))</f>
        <v>1</v>
      </c>
      <c r="CK96" s="19" t="str">
        <f>IF(D96="Vyplň vlastní","","x")</f>
        <v>x</v>
      </c>
    </row>
    <row r="97" spans="2:89" s="1" customFormat="1" ht="19.899999999999999" customHeight="1">
      <c r="B97" s="35"/>
      <c r="C97" s="36"/>
      <c r="D97" s="223" t="s">
        <v>104</v>
      </c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36"/>
      <c r="AD97" s="36"/>
      <c r="AE97" s="36"/>
      <c r="AF97" s="36"/>
      <c r="AG97" s="219">
        <f>AG87*AS97</f>
        <v>0</v>
      </c>
      <c r="AH97" s="216"/>
      <c r="AI97" s="216"/>
      <c r="AJ97" s="216"/>
      <c r="AK97" s="216"/>
      <c r="AL97" s="216"/>
      <c r="AM97" s="216"/>
      <c r="AN97" s="216">
        <f>AG97+AV97</f>
        <v>0</v>
      </c>
      <c r="AO97" s="216"/>
      <c r="AP97" s="216"/>
      <c r="AQ97" s="37"/>
      <c r="AS97" s="115">
        <v>0</v>
      </c>
      <c r="AT97" s="116" t="s">
        <v>102</v>
      </c>
      <c r="AU97" s="116" t="s">
        <v>37</v>
      </c>
      <c r="AV97" s="104">
        <f>ROUNDUP(IF(AU97="nulová",0,IF(OR(AU97="základní",AU97="zákl. přenesená"),AG97*L31,AG97*L32)),2)</f>
        <v>0</v>
      </c>
      <c r="BV97" s="19" t="s">
        <v>105</v>
      </c>
      <c r="BY97" s="114">
        <f>IF(AU97="základní",AV97,0)</f>
        <v>0</v>
      </c>
      <c r="BZ97" s="114">
        <f>IF(AU97="snížená",AV97,0)</f>
        <v>0</v>
      </c>
      <c r="CA97" s="114">
        <f>IF(AU97="zákl. přenesená",AV97,0)</f>
        <v>0</v>
      </c>
      <c r="CB97" s="114">
        <f>IF(AU97="sníž. přenesená",AV97,0)</f>
        <v>0</v>
      </c>
      <c r="CC97" s="114">
        <f>IF(AU97="nulová",AV97,0)</f>
        <v>0</v>
      </c>
      <c r="CD97" s="114">
        <f>IF(AU97="základní",AG97,0)</f>
        <v>0</v>
      </c>
      <c r="CE97" s="114">
        <f>IF(AU97="snížená",AG97,0)</f>
        <v>0</v>
      </c>
      <c r="CF97" s="114">
        <f>IF(AU97="zákl. přenesená",AG97,0)</f>
        <v>0</v>
      </c>
      <c r="CG97" s="114">
        <f>IF(AU97="sníž. přenesená",AG97,0)</f>
        <v>0</v>
      </c>
      <c r="CH97" s="114">
        <f>IF(AU97="nulová",AG97,0)</f>
        <v>0</v>
      </c>
      <c r="CI97" s="19">
        <f>IF(AU97="základní",1,IF(AU97="snížená",2,IF(AU97="zákl. přenesená",4,IF(AU97="sníž. přenesená",5,3))))</f>
        <v>1</v>
      </c>
      <c r="CJ97" s="19">
        <f>IF(AT97="stavební čast",1,IF(8897="investiční čast",2,3))</f>
        <v>1</v>
      </c>
      <c r="CK97" s="19" t="str">
        <f>IF(D97="Vyplň vlastní","","x")</f>
        <v/>
      </c>
    </row>
    <row r="98" spans="2:89" s="1" customFormat="1" ht="19.899999999999999" customHeight="1">
      <c r="B98" s="35"/>
      <c r="C98" s="36"/>
      <c r="D98" s="223" t="s">
        <v>104</v>
      </c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36"/>
      <c r="AD98" s="36"/>
      <c r="AE98" s="36"/>
      <c r="AF98" s="36"/>
      <c r="AG98" s="219">
        <f>AG87*AS98</f>
        <v>0</v>
      </c>
      <c r="AH98" s="216"/>
      <c r="AI98" s="216"/>
      <c r="AJ98" s="216"/>
      <c r="AK98" s="216"/>
      <c r="AL98" s="216"/>
      <c r="AM98" s="216"/>
      <c r="AN98" s="216">
        <f>AG98+AV98</f>
        <v>0</v>
      </c>
      <c r="AO98" s="216"/>
      <c r="AP98" s="216"/>
      <c r="AQ98" s="37"/>
      <c r="AS98" s="115">
        <v>0</v>
      </c>
      <c r="AT98" s="116" t="s">
        <v>102</v>
      </c>
      <c r="AU98" s="116" t="s">
        <v>37</v>
      </c>
      <c r="AV98" s="104">
        <f>ROUNDUP(IF(AU98="nulová",0,IF(OR(AU98="základní",AU98="zákl. přenesená"),AG98*L31,AG98*L32)),2)</f>
        <v>0</v>
      </c>
      <c r="BV98" s="19" t="s">
        <v>105</v>
      </c>
      <c r="BY98" s="114">
        <f>IF(AU98="základní",AV98,0)</f>
        <v>0</v>
      </c>
      <c r="BZ98" s="114">
        <f>IF(AU98="snížená",AV98,0)</f>
        <v>0</v>
      </c>
      <c r="CA98" s="114">
        <f>IF(AU98="zákl. přenesená",AV98,0)</f>
        <v>0</v>
      </c>
      <c r="CB98" s="114">
        <f>IF(AU98="sníž. přenesená",AV98,0)</f>
        <v>0</v>
      </c>
      <c r="CC98" s="114">
        <f>IF(AU98="nulová",AV98,0)</f>
        <v>0</v>
      </c>
      <c r="CD98" s="114">
        <f>IF(AU98="základní",AG98,0)</f>
        <v>0</v>
      </c>
      <c r="CE98" s="114">
        <f>IF(AU98="snížená",AG98,0)</f>
        <v>0</v>
      </c>
      <c r="CF98" s="114">
        <f>IF(AU98="zákl. přenesená",AG98,0)</f>
        <v>0</v>
      </c>
      <c r="CG98" s="114">
        <f>IF(AU98="sníž. přenesená",AG98,0)</f>
        <v>0</v>
      </c>
      <c r="CH98" s="114">
        <f>IF(AU98="nulová",AG98,0)</f>
        <v>0</v>
      </c>
      <c r="CI98" s="19">
        <f>IF(AU98="základní",1,IF(AU98="snížená",2,IF(AU98="zákl. přenesená",4,IF(AU98="sníž. přenesená",5,3))))</f>
        <v>1</v>
      </c>
      <c r="CJ98" s="19">
        <f>IF(AT98="stavební čast",1,IF(8898="investiční čast",2,3))</f>
        <v>1</v>
      </c>
      <c r="CK98" s="19" t="str">
        <f>IF(D98="Vyplň vlastní","","x")</f>
        <v/>
      </c>
    </row>
    <row r="99" spans="2:89" s="1" customFormat="1" ht="19.899999999999999" customHeight="1">
      <c r="B99" s="35"/>
      <c r="C99" s="36"/>
      <c r="D99" s="223" t="s">
        <v>104</v>
      </c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36"/>
      <c r="AD99" s="36"/>
      <c r="AE99" s="36"/>
      <c r="AF99" s="36"/>
      <c r="AG99" s="219">
        <f>AG87*AS99</f>
        <v>0</v>
      </c>
      <c r="AH99" s="216"/>
      <c r="AI99" s="216"/>
      <c r="AJ99" s="216"/>
      <c r="AK99" s="216"/>
      <c r="AL99" s="216"/>
      <c r="AM99" s="216"/>
      <c r="AN99" s="216">
        <f>AG99+AV99</f>
        <v>0</v>
      </c>
      <c r="AO99" s="216"/>
      <c r="AP99" s="216"/>
      <c r="AQ99" s="37"/>
      <c r="AS99" s="117">
        <v>0</v>
      </c>
      <c r="AT99" s="118" t="s">
        <v>102</v>
      </c>
      <c r="AU99" s="118" t="s">
        <v>37</v>
      </c>
      <c r="AV99" s="109">
        <f>ROUNDUP(IF(AU99="nulová",0,IF(OR(AU99="základní",AU99="zákl. přenesená"),AG99*L31,AG99*L32)),2)</f>
        <v>0</v>
      </c>
      <c r="BV99" s="19" t="s">
        <v>105</v>
      </c>
      <c r="BY99" s="114">
        <f>IF(AU99="základní",AV99,0)</f>
        <v>0</v>
      </c>
      <c r="BZ99" s="114">
        <f>IF(AU99="snížená",AV99,0)</f>
        <v>0</v>
      </c>
      <c r="CA99" s="114">
        <f>IF(AU99="zákl. přenesená",AV99,0)</f>
        <v>0</v>
      </c>
      <c r="CB99" s="114">
        <f>IF(AU99="sníž. přenesená",AV99,0)</f>
        <v>0</v>
      </c>
      <c r="CC99" s="114">
        <f>IF(AU99="nulová",AV99,0)</f>
        <v>0</v>
      </c>
      <c r="CD99" s="114">
        <f>IF(AU99="základní",AG99,0)</f>
        <v>0</v>
      </c>
      <c r="CE99" s="114">
        <f>IF(AU99="snížená",AG99,0)</f>
        <v>0</v>
      </c>
      <c r="CF99" s="114">
        <f>IF(AU99="zákl. přenesená",AG99,0)</f>
        <v>0</v>
      </c>
      <c r="CG99" s="114">
        <f>IF(AU99="sníž. přenesená",AG99,0)</f>
        <v>0</v>
      </c>
      <c r="CH99" s="114">
        <f>IF(AU99="nulová",AG99,0)</f>
        <v>0</v>
      </c>
      <c r="CI99" s="19">
        <f>IF(AU99="základní",1,IF(AU99="snížená",2,IF(AU99="zákl. přenesená",4,IF(AU99="sníž. přenesená",5,3))))</f>
        <v>1</v>
      </c>
      <c r="CJ99" s="19">
        <f>IF(AT99="stavební čast",1,IF(8899="investiční čast",2,3))</f>
        <v>1</v>
      </c>
      <c r="CK99" s="19" t="str">
        <f>IF(D99="Vyplň vlastní","","x")</f>
        <v/>
      </c>
    </row>
    <row r="100" spans="2:89" s="1" customFormat="1" ht="10.9" customHeight="1">
      <c r="B100" s="35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7"/>
    </row>
    <row r="101" spans="2:89" s="1" customFormat="1" ht="30" customHeight="1">
      <c r="B101" s="35"/>
      <c r="C101" s="119" t="s">
        <v>106</v>
      </c>
      <c r="D101" s="120"/>
      <c r="E101" s="120"/>
      <c r="F101" s="120"/>
      <c r="G101" s="120"/>
      <c r="H101" s="120"/>
      <c r="I101" s="120"/>
      <c r="J101" s="120"/>
      <c r="K101" s="120"/>
      <c r="L101" s="120"/>
      <c r="M101" s="120"/>
      <c r="N101" s="120"/>
      <c r="O101" s="120"/>
      <c r="P101" s="120"/>
      <c r="Q101" s="120"/>
      <c r="R101" s="120"/>
      <c r="S101" s="120"/>
      <c r="T101" s="120"/>
      <c r="U101" s="120"/>
      <c r="V101" s="120"/>
      <c r="W101" s="120"/>
      <c r="X101" s="120"/>
      <c r="Y101" s="120"/>
      <c r="Z101" s="120"/>
      <c r="AA101" s="120"/>
      <c r="AB101" s="120"/>
      <c r="AC101" s="120"/>
      <c r="AD101" s="120"/>
      <c r="AE101" s="120"/>
      <c r="AF101" s="120"/>
      <c r="AG101" s="220">
        <f>ROUNDUP(AG87+AG95,2)</f>
        <v>0</v>
      </c>
      <c r="AH101" s="220"/>
      <c r="AI101" s="220"/>
      <c r="AJ101" s="220"/>
      <c r="AK101" s="220"/>
      <c r="AL101" s="220"/>
      <c r="AM101" s="220"/>
      <c r="AN101" s="220">
        <f>AN87+AN95</f>
        <v>0</v>
      </c>
      <c r="AO101" s="220"/>
      <c r="AP101" s="220"/>
      <c r="AQ101" s="37"/>
    </row>
    <row r="102" spans="2:89" s="1" customFormat="1" ht="6.95" customHeight="1">
      <c r="B102" s="59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0"/>
      <c r="AK102" s="60"/>
      <c r="AL102" s="60"/>
      <c r="AM102" s="60"/>
      <c r="AN102" s="60"/>
      <c r="AO102" s="60"/>
      <c r="AP102" s="60"/>
      <c r="AQ102" s="61"/>
    </row>
  </sheetData>
  <mergeCells count="78">
    <mergeCell ref="AG101:AM101"/>
    <mergeCell ref="AN101:AP101"/>
    <mergeCell ref="AR2:BE2"/>
    <mergeCell ref="D99:AB99"/>
    <mergeCell ref="AG99:AM99"/>
    <mergeCell ref="AN99:AP99"/>
    <mergeCell ref="AG87:AM87"/>
    <mergeCell ref="AN87:AP87"/>
    <mergeCell ref="AG95:AM95"/>
    <mergeCell ref="AN95:AP95"/>
    <mergeCell ref="D97:AB97"/>
    <mergeCell ref="AG97:AM97"/>
    <mergeCell ref="AN97:AP97"/>
    <mergeCell ref="D98:AB98"/>
    <mergeCell ref="AG98:AM98"/>
    <mergeCell ref="AN98:AP98"/>
    <mergeCell ref="AN93:AP93"/>
    <mergeCell ref="AG93:AM93"/>
    <mergeCell ref="E93:I93"/>
    <mergeCell ref="K93:AF93"/>
    <mergeCell ref="AG96:AM96"/>
    <mergeCell ref="AN96:AP96"/>
    <mergeCell ref="AN91:AP91"/>
    <mergeCell ref="AG91:AM91"/>
    <mergeCell ref="E91:I91"/>
    <mergeCell ref="K91:AF91"/>
    <mergeCell ref="AN92:AP92"/>
    <mergeCell ref="AG92:AM92"/>
    <mergeCell ref="E92:I92"/>
    <mergeCell ref="K92:AF92"/>
    <mergeCell ref="AN89:AP89"/>
    <mergeCell ref="AG89:AM89"/>
    <mergeCell ref="E89:I89"/>
    <mergeCell ref="K89:AF89"/>
    <mergeCell ref="AN90:AP90"/>
    <mergeCell ref="AG90:AM90"/>
    <mergeCell ref="E90:I90"/>
    <mergeCell ref="K90:AF90"/>
    <mergeCell ref="C85:G85"/>
    <mergeCell ref="I85:AF85"/>
    <mergeCell ref="AG85:AM85"/>
    <mergeCell ref="AN85:AP85"/>
    <mergeCell ref="AN88:AP88"/>
    <mergeCell ref="AG88:AM88"/>
    <mergeCell ref="D88:H88"/>
    <mergeCell ref="J88:AF88"/>
    <mergeCell ref="C76:AP76"/>
    <mergeCell ref="L78:AO78"/>
    <mergeCell ref="AM82:AP82"/>
    <mergeCell ref="AS82:AT84"/>
    <mergeCell ref="AM83:AP83"/>
    <mergeCell ref="L35:O35"/>
    <mergeCell ref="W35:AE35"/>
    <mergeCell ref="AK35:AO35"/>
    <mergeCell ref="X37:AB37"/>
    <mergeCell ref="AK37:AO37"/>
    <mergeCell ref="L33:O33"/>
    <mergeCell ref="W33:AE33"/>
    <mergeCell ref="AK33:AO33"/>
    <mergeCell ref="L34:O34"/>
    <mergeCell ref="W34:AE34"/>
    <mergeCell ref="AK34:AO34"/>
    <mergeCell ref="C2:AP2"/>
    <mergeCell ref="C4:AP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</mergeCells>
  <dataValidations count="2">
    <dataValidation type="list" allowBlank="1" showInputMessage="1" showErrorMessage="1" error="Povoleny jsou hodnoty základní, snížená, zákl. přenesená, sníž. přenesená, nulová." sqref="AU96:AU100">
      <formula1>"základní, snížená, zákl. přenesená, sníž. přenesená, nulová"</formula1>
    </dataValidation>
    <dataValidation type="list" allowBlank="1" showInputMessage="1" showErrorMessage="1" error="Povoleny jsou hodnoty stavební čast, technologická čast, investiční čast." sqref="AT96:AT100">
      <formula1>"stavební čast, technologická čast, investiční čast"</formula1>
    </dataValidation>
  </dataValidations>
  <hyperlinks>
    <hyperlink ref="K1:S1" location="C2" display="1) Souhrnný list stavby"/>
    <hyperlink ref="W1:AF1" location="C87" display="2) Rekapitulace objektů"/>
    <hyperlink ref="A89" location="'SO-01 - Ulica Okrajová na...'!C2" display="/"/>
    <hyperlink ref="A90" location="'SO-02 - Ulica Dole Roľju'!C2" display="/"/>
    <hyperlink ref="A91" location="'SO-04 - Ulica Skotňa'!C2" display="/"/>
    <hyperlink ref="A92" location="'SO-05 - Ulica oproti vjaz...'!C2" display="/"/>
    <hyperlink ref="A93" location="'SO-06 - Obratisko autobus...'!C2" display="/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44"/>
  <sheetViews>
    <sheetView showGridLines="0" workbookViewId="0">
      <pane ySplit="1" topLeftCell="A2" activePane="bottomLeft" state="frozen"/>
      <selection pane="bottomLeft" activeCell="AD19" sqref="AD19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21"/>
      <c r="B1" s="12"/>
      <c r="C1" s="12"/>
      <c r="D1" s="13" t="s">
        <v>1</v>
      </c>
      <c r="E1" s="12"/>
      <c r="F1" s="14" t="s">
        <v>107</v>
      </c>
      <c r="G1" s="14"/>
      <c r="H1" s="262" t="s">
        <v>108</v>
      </c>
      <c r="I1" s="262"/>
      <c r="J1" s="262"/>
      <c r="K1" s="262"/>
      <c r="L1" s="14" t="s">
        <v>109</v>
      </c>
      <c r="M1" s="12"/>
      <c r="N1" s="12"/>
      <c r="O1" s="13" t="s">
        <v>110</v>
      </c>
      <c r="P1" s="12"/>
      <c r="Q1" s="12"/>
      <c r="R1" s="12"/>
      <c r="S1" s="14" t="s">
        <v>111</v>
      </c>
      <c r="T1" s="14"/>
      <c r="U1" s="121"/>
      <c r="V1" s="121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</row>
    <row r="2" spans="1:66" ht="36.950000000000003" customHeight="1">
      <c r="C2" s="179" t="s">
        <v>8</v>
      </c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S2" s="221" t="s">
        <v>9</v>
      </c>
      <c r="T2" s="222"/>
      <c r="U2" s="222"/>
      <c r="V2" s="222"/>
      <c r="W2" s="222"/>
      <c r="X2" s="222"/>
      <c r="Y2" s="222"/>
      <c r="Z2" s="222"/>
      <c r="AA2" s="222"/>
      <c r="AB2" s="222"/>
      <c r="AC2" s="222"/>
      <c r="AT2" s="19" t="s">
        <v>85</v>
      </c>
    </row>
    <row r="3" spans="1:66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2"/>
      <c r="AT3" s="19" t="s">
        <v>84</v>
      </c>
    </row>
    <row r="4" spans="1:66" ht="36.950000000000003" customHeight="1">
      <c r="B4" s="23"/>
      <c r="C4" s="181" t="s">
        <v>112</v>
      </c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24"/>
      <c r="T4" s="18" t="s">
        <v>13</v>
      </c>
      <c r="AT4" s="19" t="s">
        <v>7</v>
      </c>
    </row>
    <row r="5" spans="1:66" ht="6.95" customHeight="1">
      <c r="B5" s="23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4"/>
    </row>
    <row r="6" spans="1:66" ht="25.35" customHeight="1">
      <c r="B6" s="23"/>
      <c r="C6" s="26"/>
      <c r="D6" s="30" t="s">
        <v>18</v>
      </c>
      <c r="E6" s="26"/>
      <c r="F6" s="227" t="str">
        <f>'Rekapitulace stavby'!K6</f>
        <v>Rekonštrukcia ulíc v obci Brezany</v>
      </c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6"/>
      <c r="R6" s="24"/>
    </row>
    <row r="7" spans="1:66" ht="25.35" customHeight="1">
      <c r="B7" s="23"/>
      <c r="C7" s="26"/>
      <c r="D7" s="30" t="s">
        <v>113</v>
      </c>
      <c r="E7" s="26"/>
      <c r="F7" s="227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26"/>
      <c r="R7" s="24"/>
    </row>
    <row r="8" spans="1:66" s="1" customFormat="1" ht="32.85" customHeight="1">
      <c r="B8" s="35"/>
      <c r="C8" s="36"/>
      <c r="D8" s="29" t="s">
        <v>114</v>
      </c>
      <c r="E8" s="36"/>
      <c r="F8" s="187" t="s">
        <v>115</v>
      </c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36"/>
      <c r="R8" s="37"/>
    </row>
    <row r="9" spans="1:66" s="1" customFormat="1" ht="14.45" customHeight="1">
      <c r="B9" s="35"/>
      <c r="C9" s="36"/>
      <c r="D9" s="30" t="s">
        <v>19</v>
      </c>
      <c r="E9" s="36"/>
      <c r="F9" s="28" t="s">
        <v>5</v>
      </c>
      <c r="G9" s="36"/>
      <c r="H9" s="36"/>
      <c r="I9" s="36"/>
      <c r="J9" s="36"/>
      <c r="K9" s="36"/>
      <c r="L9" s="36"/>
      <c r="M9" s="30" t="s">
        <v>20</v>
      </c>
      <c r="N9" s="36"/>
      <c r="O9" s="28"/>
      <c r="P9" s="36"/>
      <c r="Q9" s="36"/>
      <c r="R9" s="37"/>
    </row>
    <row r="10" spans="1:66" s="1" customFormat="1" ht="14.45" customHeight="1">
      <c r="B10" s="35"/>
      <c r="C10" s="36"/>
      <c r="D10" s="30" t="s">
        <v>21</v>
      </c>
      <c r="E10" s="36"/>
      <c r="F10" s="28" t="s">
        <v>22</v>
      </c>
      <c r="G10" s="36"/>
      <c r="H10" s="36"/>
      <c r="I10" s="36"/>
      <c r="J10" s="36"/>
      <c r="K10" s="36"/>
      <c r="L10" s="36"/>
      <c r="M10" s="30" t="s">
        <v>23</v>
      </c>
      <c r="N10" s="36"/>
      <c r="O10" s="230"/>
      <c r="P10" s="231"/>
      <c r="Q10" s="36"/>
      <c r="R10" s="37"/>
    </row>
    <row r="11" spans="1:66" s="1" customFormat="1" ht="10.9" customHeight="1"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7"/>
    </row>
    <row r="12" spans="1:66" s="1" customFormat="1" ht="14.45" customHeight="1">
      <c r="B12" s="35"/>
      <c r="C12" s="36"/>
      <c r="D12" s="30" t="s">
        <v>26</v>
      </c>
      <c r="E12" s="36"/>
      <c r="F12" s="36"/>
      <c r="G12" s="36"/>
      <c r="H12" s="36"/>
      <c r="I12" s="36"/>
      <c r="J12" s="36"/>
      <c r="K12" s="36"/>
      <c r="L12" s="36"/>
      <c r="M12" s="30" t="s">
        <v>27</v>
      </c>
      <c r="N12" s="36"/>
      <c r="O12" s="185"/>
      <c r="P12" s="185"/>
      <c r="Q12" s="36"/>
      <c r="R12" s="37"/>
    </row>
    <row r="13" spans="1:66" s="1" customFormat="1" ht="18" customHeight="1">
      <c r="B13" s="35"/>
      <c r="C13" s="36"/>
      <c r="D13" s="36"/>
      <c r="E13" s="28" t="s">
        <v>208</v>
      </c>
      <c r="F13" s="36"/>
      <c r="G13" s="36"/>
      <c r="H13" s="36"/>
      <c r="I13" s="36"/>
      <c r="J13" s="36"/>
      <c r="K13" s="36"/>
      <c r="L13" s="36"/>
      <c r="M13" s="30" t="s">
        <v>28</v>
      </c>
      <c r="N13" s="36"/>
      <c r="O13" s="185"/>
      <c r="P13" s="185"/>
      <c r="Q13" s="36"/>
      <c r="R13" s="37"/>
    </row>
    <row r="14" spans="1:66" s="1" customFormat="1" ht="6.95" customHeight="1">
      <c r="B14" s="35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7"/>
    </row>
    <row r="15" spans="1:66" s="1" customFormat="1" ht="14.45" customHeight="1">
      <c r="B15" s="35"/>
      <c r="C15" s="36"/>
      <c r="D15" s="30" t="s">
        <v>29</v>
      </c>
      <c r="E15" s="36"/>
      <c r="F15" s="36"/>
      <c r="G15" s="36"/>
      <c r="H15" s="36"/>
      <c r="I15" s="36"/>
      <c r="J15" s="36"/>
      <c r="K15" s="36"/>
      <c r="L15" s="36"/>
      <c r="M15" s="30" t="s">
        <v>27</v>
      </c>
      <c r="N15" s="36"/>
      <c r="O15" s="232"/>
      <c r="P15" s="185"/>
      <c r="Q15" s="36"/>
      <c r="R15" s="37"/>
    </row>
    <row r="16" spans="1:66" s="1" customFormat="1" ht="18" customHeight="1">
      <c r="B16" s="35"/>
      <c r="C16" s="36"/>
      <c r="D16" s="36"/>
      <c r="E16" s="232"/>
      <c r="F16" s="233"/>
      <c r="G16" s="233"/>
      <c r="H16" s="233"/>
      <c r="I16" s="233"/>
      <c r="J16" s="233"/>
      <c r="K16" s="233"/>
      <c r="L16" s="233"/>
      <c r="M16" s="30" t="s">
        <v>28</v>
      </c>
      <c r="N16" s="36"/>
      <c r="O16" s="232"/>
      <c r="P16" s="185"/>
      <c r="Q16" s="36"/>
      <c r="R16" s="37"/>
    </row>
    <row r="17" spans="2:18" s="1" customFormat="1" ht="6.95" customHeight="1">
      <c r="B17" s="35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7"/>
    </row>
    <row r="18" spans="2:18" s="1" customFormat="1" ht="14.45" customHeight="1">
      <c r="B18" s="35"/>
      <c r="C18" s="36"/>
      <c r="D18" s="30" t="s">
        <v>30</v>
      </c>
      <c r="E18" s="36"/>
      <c r="F18" s="36"/>
      <c r="G18" s="36"/>
      <c r="H18" s="36"/>
      <c r="I18" s="36"/>
      <c r="J18" s="36"/>
      <c r="K18" s="36"/>
      <c r="L18" s="36"/>
      <c r="M18" s="30" t="s">
        <v>27</v>
      </c>
      <c r="N18" s="36"/>
      <c r="O18" s="185" t="str">
        <f>IF('Rekapitulace stavby'!AN16="","",'Rekapitulace stavby'!AN16)</f>
        <v/>
      </c>
      <c r="P18" s="185"/>
      <c r="Q18" s="36"/>
      <c r="R18" s="37"/>
    </row>
    <row r="19" spans="2:18" s="1" customFormat="1" ht="18" customHeight="1">
      <c r="B19" s="35"/>
      <c r="C19" s="36"/>
      <c r="D19" s="36"/>
      <c r="E19" s="28" t="str">
        <f>IF('Rekapitulace stavby'!E17="","",'Rekapitulace stavby'!E17)</f>
        <v xml:space="preserve"> </v>
      </c>
      <c r="F19" s="36"/>
      <c r="G19" s="36"/>
      <c r="H19" s="36"/>
      <c r="I19" s="36"/>
      <c r="J19" s="36"/>
      <c r="K19" s="36"/>
      <c r="L19" s="36"/>
      <c r="M19" s="30" t="s">
        <v>28</v>
      </c>
      <c r="N19" s="36"/>
      <c r="O19" s="185" t="str">
        <f>IF('Rekapitulace stavby'!AN17="","",'Rekapitulace stavby'!AN17)</f>
        <v/>
      </c>
      <c r="P19" s="185"/>
      <c r="Q19" s="36"/>
      <c r="R19" s="37"/>
    </row>
    <row r="20" spans="2:18" s="1" customFormat="1" ht="6.95" customHeight="1">
      <c r="B20" s="35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7"/>
    </row>
    <row r="21" spans="2:18" s="1" customFormat="1" ht="14.45" customHeight="1">
      <c r="B21" s="35"/>
      <c r="C21" s="36"/>
      <c r="D21" s="30" t="s">
        <v>31</v>
      </c>
      <c r="E21" s="36"/>
      <c r="F21" s="36"/>
      <c r="G21" s="36"/>
      <c r="H21" s="36"/>
      <c r="I21" s="36"/>
      <c r="J21" s="36"/>
      <c r="K21" s="36"/>
      <c r="L21" s="36"/>
      <c r="M21" s="30" t="s">
        <v>27</v>
      </c>
      <c r="N21" s="36"/>
      <c r="O21" s="185" t="str">
        <f>IF('Rekapitulace stavby'!AN19="","",'Rekapitulace stavby'!AN19)</f>
        <v/>
      </c>
      <c r="P21" s="185"/>
      <c r="Q21" s="36"/>
      <c r="R21" s="37"/>
    </row>
    <row r="22" spans="2:18" s="1" customFormat="1" ht="18" customHeight="1">
      <c r="B22" s="35"/>
      <c r="C22" s="36"/>
      <c r="D22" s="36"/>
      <c r="E22" s="28" t="str">
        <f>IF('Rekapitulace stavby'!E20="","",'Rekapitulace stavby'!E20)</f>
        <v xml:space="preserve"> </v>
      </c>
      <c r="F22" s="36"/>
      <c r="G22" s="36"/>
      <c r="H22" s="36"/>
      <c r="I22" s="36"/>
      <c r="J22" s="36"/>
      <c r="K22" s="36"/>
      <c r="L22" s="36"/>
      <c r="M22" s="30" t="s">
        <v>28</v>
      </c>
      <c r="N22" s="36"/>
      <c r="O22" s="185" t="str">
        <f>IF('Rekapitulace stavby'!AN20="","",'Rekapitulace stavby'!AN20)</f>
        <v/>
      </c>
      <c r="P22" s="185"/>
      <c r="Q22" s="36"/>
      <c r="R22" s="37"/>
    </row>
    <row r="23" spans="2:18" s="1" customFormat="1" ht="6.95" customHeight="1">
      <c r="B23" s="35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7"/>
    </row>
    <row r="24" spans="2:18" s="1" customFormat="1" ht="14.45" customHeight="1">
      <c r="B24" s="35"/>
      <c r="C24" s="36"/>
      <c r="D24" s="30" t="s">
        <v>32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7"/>
    </row>
    <row r="25" spans="2:18" s="1" customFormat="1" ht="16.5" customHeight="1">
      <c r="B25" s="35"/>
      <c r="C25" s="36"/>
      <c r="D25" s="36"/>
      <c r="E25" s="190" t="s">
        <v>5</v>
      </c>
      <c r="F25" s="190"/>
      <c r="G25" s="190"/>
      <c r="H25" s="190"/>
      <c r="I25" s="190"/>
      <c r="J25" s="190"/>
      <c r="K25" s="190"/>
      <c r="L25" s="190"/>
      <c r="M25" s="36"/>
      <c r="N25" s="36"/>
      <c r="O25" s="36"/>
      <c r="P25" s="36"/>
      <c r="Q25" s="36"/>
      <c r="R25" s="37"/>
    </row>
    <row r="26" spans="2:18" s="1" customFormat="1" ht="6.95" customHeight="1">
      <c r="B26" s="35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7"/>
    </row>
    <row r="27" spans="2:18" s="1" customFormat="1" ht="6.95" customHeight="1">
      <c r="B27" s="35"/>
      <c r="C27" s="36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36"/>
      <c r="R27" s="37"/>
    </row>
    <row r="28" spans="2:18" s="1" customFormat="1" ht="14.45" customHeight="1">
      <c r="B28" s="35"/>
      <c r="C28" s="36"/>
      <c r="D28" s="122" t="s">
        <v>116</v>
      </c>
      <c r="E28" s="36"/>
      <c r="F28" s="36"/>
      <c r="G28" s="36"/>
      <c r="H28" s="36"/>
      <c r="I28" s="36"/>
      <c r="J28" s="36"/>
      <c r="K28" s="36"/>
      <c r="L28" s="36"/>
      <c r="M28" s="191">
        <f>N89</f>
        <v>0</v>
      </c>
      <c r="N28" s="191"/>
      <c r="O28" s="191"/>
      <c r="P28" s="191"/>
      <c r="Q28" s="36"/>
      <c r="R28" s="37"/>
    </row>
    <row r="29" spans="2:18" s="1" customFormat="1" ht="14.45" customHeight="1">
      <c r="B29" s="35"/>
      <c r="C29" s="36"/>
      <c r="D29" s="34" t="s">
        <v>101</v>
      </c>
      <c r="E29" s="36"/>
      <c r="F29" s="36"/>
      <c r="G29" s="36"/>
      <c r="H29" s="36"/>
      <c r="I29" s="36"/>
      <c r="J29" s="36"/>
      <c r="K29" s="36"/>
      <c r="L29" s="36"/>
      <c r="M29" s="191">
        <f>N97</f>
        <v>0</v>
      </c>
      <c r="N29" s="191"/>
      <c r="O29" s="191"/>
      <c r="P29" s="191"/>
      <c r="Q29" s="36"/>
      <c r="R29" s="37"/>
    </row>
    <row r="30" spans="2:18" s="1" customFormat="1" ht="6.95" customHeight="1">
      <c r="B30" s="35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7"/>
    </row>
    <row r="31" spans="2:18" s="1" customFormat="1" ht="25.35" customHeight="1">
      <c r="B31" s="35"/>
      <c r="C31" s="36"/>
      <c r="D31" s="123" t="s">
        <v>35</v>
      </c>
      <c r="E31" s="36"/>
      <c r="F31" s="36"/>
      <c r="G31" s="36"/>
      <c r="H31" s="36"/>
      <c r="I31" s="36"/>
      <c r="J31" s="36"/>
      <c r="K31" s="36"/>
      <c r="L31" s="36"/>
      <c r="M31" s="234">
        <f>ROUNDUP(M28+M29,2)</f>
        <v>0</v>
      </c>
      <c r="N31" s="229"/>
      <c r="O31" s="229"/>
      <c r="P31" s="229"/>
      <c r="Q31" s="36"/>
      <c r="R31" s="37"/>
    </row>
    <row r="32" spans="2:18" s="1" customFormat="1" ht="6.95" customHeight="1">
      <c r="B32" s="35"/>
      <c r="C32" s="36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36"/>
      <c r="R32" s="37"/>
    </row>
    <row r="33" spans="2:18" s="1" customFormat="1" ht="14.45" customHeight="1">
      <c r="B33" s="35"/>
      <c r="C33" s="36"/>
      <c r="D33" s="42" t="s">
        <v>36</v>
      </c>
      <c r="E33" s="42" t="s">
        <v>37</v>
      </c>
      <c r="F33" s="43">
        <v>0.2</v>
      </c>
      <c r="G33" s="124" t="s">
        <v>38</v>
      </c>
      <c r="H33" s="235">
        <f>ROUNDUP((((SUM(BE97:BE104)+SUM(BE123:BE137))+SUM(BE139:BE143))),2)</f>
        <v>0</v>
      </c>
      <c r="I33" s="229"/>
      <c r="J33" s="229"/>
      <c r="K33" s="36"/>
      <c r="L33" s="36"/>
      <c r="M33" s="235">
        <f>ROUNDUP(((ROUNDUP((SUM(BE97:BE104)+SUM(BE123:BE137)), 2)*F33)+SUM(BE139:BE143)*F33),2)</f>
        <v>0</v>
      </c>
      <c r="N33" s="229"/>
      <c r="O33" s="229"/>
      <c r="P33" s="229"/>
      <c r="Q33" s="36"/>
      <c r="R33" s="37"/>
    </row>
    <row r="34" spans="2:18" s="1" customFormat="1" ht="14.45" customHeight="1">
      <c r="B34" s="35"/>
      <c r="C34" s="36"/>
      <c r="D34" s="36"/>
      <c r="E34" s="42" t="s">
        <v>39</v>
      </c>
      <c r="F34" s="43">
        <v>0.2</v>
      </c>
      <c r="G34" s="124" t="s">
        <v>38</v>
      </c>
      <c r="H34" s="235">
        <f>ROUNDUP((((SUM(BF97:BF104)+SUM(BF123:BF137))+SUM(BF139:BF143))),2)</f>
        <v>0</v>
      </c>
      <c r="I34" s="229"/>
      <c r="J34" s="229"/>
      <c r="K34" s="36"/>
      <c r="L34" s="36"/>
      <c r="M34" s="235">
        <f>ROUNDUP(((ROUNDUP((SUM(BF97:BF104)+SUM(BF123:BF137)), 2)*F34)+SUM(BF139:BF143)*F34),2)</f>
        <v>0</v>
      </c>
      <c r="N34" s="229"/>
      <c r="O34" s="229"/>
      <c r="P34" s="229"/>
      <c r="Q34" s="36"/>
      <c r="R34" s="37"/>
    </row>
    <row r="35" spans="2:18" s="1" customFormat="1" ht="14.45" hidden="1" customHeight="1">
      <c r="B35" s="35"/>
      <c r="C35" s="36"/>
      <c r="D35" s="36"/>
      <c r="E35" s="42" t="s">
        <v>40</v>
      </c>
      <c r="F35" s="43">
        <v>0.2</v>
      </c>
      <c r="G35" s="124" t="s">
        <v>38</v>
      </c>
      <c r="H35" s="235">
        <f>ROUNDUP((((SUM(BG97:BG104)+SUM(BG123:BG137))+SUM(BG139:BG143))),2)</f>
        <v>0</v>
      </c>
      <c r="I35" s="229"/>
      <c r="J35" s="229"/>
      <c r="K35" s="36"/>
      <c r="L35" s="36"/>
      <c r="M35" s="235">
        <v>0</v>
      </c>
      <c r="N35" s="229"/>
      <c r="O35" s="229"/>
      <c r="P35" s="229"/>
      <c r="Q35" s="36"/>
      <c r="R35" s="37"/>
    </row>
    <row r="36" spans="2:18" s="1" customFormat="1" ht="14.45" hidden="1" customHeight="1">
      <c r="B36" s="35"/>
      <c r="C36" s="36"/>
      <c r="D36" s="36"/>
      <c r="E36" s="42" t="s">
        <v>41</v>
      </c>
      <c r="F36" s="43">
        <v>0.2</v>
      </c>
      <c r="G36" s="124" t="s">
        <v>38</v>
      </c>
      <c r="H36" s="235">
        <f>ROUNDUP((((SUM(BH97:BH104)+SUM(BH123:BH137))+SUM(BH139:BH143))),2)</f>
        <v>0</v>
      </c>
      <c r="I36" s="229"/>
      <c r="J36" s="229"/>
      <c r="K36" s="36"/>
      <c r="L36" s="36"/>
      <c r="M36" s="235">
        <v>0</v>
      </c>
      <c r="N36" s="229"/>
      <c r="O36" s="229"/>
      <c r="P36" s="229"/>
      <c r="Q36" s="36"/>
      <c r="R36" s="37"/>
    </row>
    <row r="37" spans="2:18" s="1" customFormat="1" ht="14.45" hidden="1" customHeight="1">
      <c r="B37" s="35"/>
      <c r="C37" s="36"/>
      <c r="D37" s="36"/>
      <c r="E37" s="42" t="s">
        <v>42</v>
      </c>
      <c r="F37" s="43">
        <v>0</v>
      </c>
      <c r="G37" s="124" t="s">
        <v>38</v>
      </c>
      <c r="H37" s="235">
        <f>ROUNDUP((((SUM(BI97:BI104)+SUM(BI123:BI137))+SUM(BI139:BI143))),2)</f>
        <v>0</v>
      </c>
      <c r="I37" s="229"/>
      <c r="J37" s="229"/>
      <c r="K37" s="36"/>
      <c r="L37" s="36"/>
      <c r="M37" s="235">
        <v>0</v>
      </c>
      <c r="N37" s="229"/>
      <c r="O37" s="229"/>
      <c r="P37" s="229"/>
      <c r="Q37" s="36"/>
      <c r="R37" s="37"/>
    </row>
    <row r="38" spans="2:18" s="1" customFormat="1" ht="6.95" customHeight="1"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7"/>
    </row>
    <row r="39" spans="2:18" s="1" customFormat="1" ht="25.35" customHeight="1">
      <c r="B39" s="35"/>
      <c r="C39" s="120"/>
      <c r="D39" s="125" t="s">
        <v>43</v>
      </c>
      <c r="E39" s="75"/>
      <c r="F39" s="75"/>
      <c r="G39" s="126" t="s">
        <v>44</v>
      </c>
      <c r="H39" s="127" t="s">
        <v>45</v>
      </c>
      <c r="I39" s="75"/>
      <c r="J39" s="75"/>
      <c r="K39" s="75"/>
      <c r="L39" s="236">
        <f>SUM(M31:M37)</f>
        <v>0</v>
      </c>
      <c r="M39" s="236"/>
      <c r="N39" s="236"/>
      <c r="O39" s="236"/>
      <c r="P39" s="237"/>
      <c r="Q39" s="120"/>
      <c r="R39" s="37"/>
    </row>
    <row r="40" spans="2:18" s="1" customFormat="1" ht="14.45" customHeight="1">
      <c r="B40" s="35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7"/>
    </row>
    <row r="41" spans="2:18" s="1" customFormat="1" ht="14.45" customHeight="1">
      <c r="B41" s="35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7"/>
    </row>
    <row r="42" spans="2:18">
      <c r="B42" s="23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4"/>
    </row>
    <row r="43" spans="2:18">
      <c r="B43" s="23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4"/>
    </row>
    <row r="44" spans="2:18">
      <c r="B44" s="23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4"/>
    </row>
    <row r="45" spans="2:18">
      <c r="B45" s="23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4"/>
    </row>
    <row r="46" spans="2:18">
      <c r="B46" s="23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4"/>
    </row>
    <row r="47" spans="2:18">
      <c r="B47" s="23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4"/>
    </row>
    <row r="48" spans="2:18">
      <c r="B48" s="23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4"/>
    </row>
    <row r="49" spans="2:18">
      <c r="B49" s="23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4"/>
    </row>
    <row r="50" spans="2:18" s="1" customFormat="1" ht="15">
      <c r="B50" s="35"/>
      <c r="C50" s="36"/>
      <c r="D50" s="50" t="s">
        <v>46</v>
      </c>
      <c r="E50" s="51"/>
      <c r="F50" s="51"/>
      <c r="G50" s="51"/>
      <c r="H50" s="52"/>
      <c r="I50" s="36"/>
      <c r="J50" s="50" t="s">
        <v>47</v>
      </c>
      <c r="K50" s="51"/>
      <c r="L50" s="51"/>
      <c r="M50" s="51"/>
      <c r="N50" s="51"/>
      <c r="O50" s="51"/>
      <c r="P50" s="52"/>
      <c r="Q50" s="36"/>
      <c r="R50" s="37"/>
    </row>
    <row r="51" spans="2:18">
      <c r="B51" s="23"/>
      <c r="C51" s="26"/>
      <c r="D51" s="53"/>
      <c r="E51" s="26"/>
      <c r="F51" s="26"/>
      <c r="G51" s="26"/>
      <c r="H51" s="54"/>
      <c r="I51" s="26"/>
      <c r="J51" s="53"/>
      <c r="K51" s="26"/>
      <c r="L51" s="26"/>
      <c r="M51" s="26"/>
      <c r="N51" s="26"/>
      <c r="O51" s="26"/>
      <c r="P51" s="54"/>
      <c r="Q51" s="26"/>
      <c r="R51" s="24"/>
    </row>
    <row r="52" spans="2:18">
      <c r="B52" s="23"/>
      <c r="C52" s="26"/>
      <c r="D52" s="53"/>
      <c r="E52" s="26"/>
      <c r="F52" s="26"/>
      <c r="G52" s="26"/>
      <c r="H52" s="54"/>
      <c r="I52" s="26"/>
      <c r="J52" s="53"/>
      <c r="K52" s="26"/>
      <c r="L52" s="26"/>
      <c r="M52" s="26"/>
      <c r="N52" s="26"/>
      <c r="O52" s="26"/>
      <c r="P52" s="54"/>
      <c r="Q52" s="26"/>
      <c r="R52" s="24"/>
    </row>
    <row r="53" spans="2:18">
      <c r="B53" s="23"/>
      <c r="C53" s="26"/>
      <c r="D53" s="53"/>
      <c r="E53" s="26"/>
      <c r="F53" s="26"/>
      <c r="G53" s="26"/>
      <c r="H53" s="54"/>
      <c r="I53" s="26"/>
      <c r="J53" s="53"/>
      <c r="K53" s="26"/>
      <c r="L53" s="26"/>
      <c r="M53" s="26"/>
      <c r="N53" s="26"/>
      <c r="O53" s="26"/>
      <c r="P53" s="54"/>
      <c r="Q53" s="26"/>
      <c r="R53" s="24"/>
    </row>
    <row r="54" spans="2:18">
      <c r="B54" s="23"/>
      <c r="C54" s="26"/>
      <c r="D54" s="53"/>
      <c r="E54" s="26"/>
      <c r="F54" s="26"/>
      <c r="G54" s="26"/>
      <c r="H54" s="54"/>
      <c r="I54" s="26"/>
      <c r="J54" s="53"/>
      <c r="K54" s="26"/>
      <c r="L54" s="26"/>
      <c r="M54" s="26"/>
      <c r="N54" s="26"/>
      <c r="O54" s="26"/>
      <c r="P54" s="54"/>
      <c r="Q54" s="26"/>
      <c r="R54" s="24"/>
    </row>
    <row r="55" spans="2:18">
      <c r="B55" s="23"/>
      <c r="C55" s="26"/>
      <c r="D55" s="53"/>
      <c r="E55" s="26"/>
      <c r="F55" s="26"/>
      <c r="G55" s="26"/>
      <c r="H55" s="54"/>
      <c r="I55" s="26"/>
      <c r="J55" s="53"/>
      <c r="K55" s="26"/>
      <c r="L55" s="26"/>
      <c r="M55" s="26"/>
      <c r="N55" s="26"/>
      <c r="O55" s="26"/>
      <c r="P55" s="54"/>
      <c r="Q55" s="26"/>
      <c r="R55" s="24"/>
    </row>
    <row r="56" spans="2:18">
      <c r="B56" s="23"/>
      <c r="C56" s="26"/>
      <c r="D56" s="53"/>
      <c r="E56" s="26"/>
      <c r="F56" s="26"/>
      <c r="G56" s="26"/>
      <c r="H56" s="54"/>
      <c r="I56" s="26"/>
      <c r="J56" s="53"/>
      <c r="K56" s="26"/>
      <c r="L56" s="26"/>
      <c r="M56" s="26"/>
      <c r="N56" s="26"/>
      <c r="O56" s="26"/>
      <c r="P56" s="54"/>
      <c r="Q56" s="26"/>
      <c r="R56" s="24"/>
    </row>
    <row r="57" spans="2:18">
      <c r="B57" s="23"/>
      <c r="C57" s="26"/>
      <c r="D57" s="53"/>
      <c r="E57" s="26"/>
      <c r="F57" s="26"/>
      <c r="G57" s="26"/>
      <c r="H57" s="54"/>
      <c r="I57" s="26"/>
      <c r="J57" s="53"/>
      <c r="K57" s="26"/>
      <c r="L57" s="26"/>
      <c r="M57" s="26"/>
      <c r="N57" s="26"/>
      <c r="O57" s="26"/>
      <c r="P57" s="54"/>
      <c r="Q57" s="26"/>
      <c r="R57" s="24"/>
    </row>
    <row r="58" spans="2:18">
      <c r="B58" s="23"/>
      <c r="C58" s="26"/>
      <c r="D58" s="53"/>
      <c r="E58" s="26"/>
      <c r="F58" s="26"/>
      <c r="G58" s="26"/>
      <c r="H58" s="54"/>
      <c r="I58" s="26"/>
      <c r="J58" s="53"/>
      <c r="K58" s="26"/>
      <c r="L58" s="26"/>
      <c r="M58" s="26"/>
      <c r="N58" s="26"/>
      <c r="O58" s="26"/>
      <c r="P58" s="54"/>
      <c r="Q58" s="26"/>
      <c r="R58" s="24"/>
    </row>
    <row r="59" spans="2:18" s="1" customFormat="1" ht="15">
      <c r="B59" s="35"/>
      <c r="C59" s="36"/>
      <c r="D59" s="55" t="s">
        <v>48</v>
      </c>
      <c r="E59" s="56"/>
      <c r="F59" s="56"/>
      <c r="G59" s="57" t="s">
        <v>49</v>
      </c>
      <c r="H59" s="58"/>
      <c r="I59" s="36"/>
      <c r="J59" s="55" t="s">
        <v>48</v>
      </c>
      <c r="K59" s="56"/>
      <c r="L59" s="56"/>
      <c r="M59" s="56"/>
      <c r="N59" s="57" t="s">
        <v>49</v>
      </c>
      <c r="O59" s="56"/>
      <c r="P59" s="58"/>
      <c r="Q59" s="36"/>
      <c r="R59" s="37"/>
    </row>
    <row r="60" spans="2:18">
      <c r="B60" s="23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4"/>
    </row>
    <row r="61" spans="2:18" s="1" customFormat="1" ht="15">
      <c r="B61" s="35"/>
      <c r="C61" s="36"/>
      <c r="D61" s="50" t="s">
        <v>50</v>
      </c>
      <c r="E61" s="51"/>
      <c r="F61" s="51"/>
      <c r="G61" s="51"/>
      <c r="H61" s="52"/>
      <c r="I61" s="36"/>
      <c r="J61" s="50" t="s">
        <v>51</v>
      </c>
      <c r="K61" s="51"/>
      <c r="L61" s="51"/>
      <c r="M61" s="51"/>
      <c r="N61" s="51"/>
      <c r="O61" s="51"/>
      <c r="P61" s="52"/>
      <c r="Q61" s="36"/>
      <c r="R61" s="37"/>
    </row>
    <row r="62" spans="2:18">
      <c r="B62" s="23"/>
      <c r="C62" s="26"/>
      <c r="D62" s="53"/>
      <c r="E62" s="26"/>
      <c r="F62" s="26"/>
      <c r="G62" s="26"/>
      <c r="H62" s="54"/>
      <c r="I62" s="26"/>
      <c r="J62" s="53"/>
      <c r="K62" s="26"/>
      <c r="L62" s="26"/>
      <c r="M62" s="26"/>
      <c r="N62" s="26"/>
      <c r="O62" s="26"/>
      <c r="P62" s="54"/>
      <c r="Q62" s="26"/>
      <c r="R62" s="24"/>
    </row>
    <row r="63" spans="2:18">
      <c r="B63" s="23"/>
      <c r="C63" s="26"/>
      <c r="D63" s="53"/>
      <c r="E63" s="26"/>
      <c r="F63" s="26"/>
      <c r="G63" s="26"/>
      <c r="H63" s="54"/>
      <c r="I63" s="26"/>
      <c r="J63" s="53"/>
      <c r="K63" s="26"/>
      <c r="L63" s="26"/>
      <c r="M63" s="26"/>
      <c r="N63" s="26"/>
      <c r="O63" s="26"/>
      <c r="P63" s="54"/>
      <c r="Q63" s="26"/>
      <c r="R63" s="24"/>
    </row>
    <row r="64" spans="2:18">
      <c r="B64" s="23"/>
      <c r="C64" s="26"/>
      <c r="D64" s="53"/>
      <c r="E64" s="26"/>
      <c r="F64" s="26"/>
      <c r="G64" s="26"/>
      <c r="H64" s="54"/>
      <c r="I64" s="26"/>
      <c r="J64" s="53"/>
      <c r="K64" s="26"/>
      <c r="L64" s="26"/>
      <c r="M64" s="26"/>
      <c r="N64" s="26"/>
      <c r="O64" s="26"/>
      <c r="P64" s="54"/>
      <c r="Q64" s="26"/>
      <c r="R64" s="24"/>
    </row>
    <row r="65" spans="2:18">
      <c r="B65" s="23"/>
      <c r="C65" s="26"/>
      <c r="D65" s="53"/>
      <c r="E65" s="26"/>
      <c r="F65" s="26"/>
      <c r="G65" s="26"/>
      <c r="H65" s="54"/>
      <c r="I65" s="26"/>
      <c r="J65" s="53"/>
      <c r="K65" s="26"/>
      <c r="L65" s="26"/>
      <c r="M65" s="26"/>
      <c r="N65" s="26"/>
      <c r="O65" s="26"/>
      <c r="P65" s="54"/>
      <c r="Q65" s="26"/>
      <c r="R65" s="24"/>
    </row>
    <row r="66" spans="2:18">
      <c r="B66" s="23"/>
      <c r="C66" s="26"/>
      <c r="D66" s="53"/>
      <c r="E66" s="26"/>
      <c r="F66" s="26"/>
      <c r="G66" s="26"/>
      <c r="H66" s="54"/>
      <c r="I66" s="26"/>
      <c r="J66" s="53"/>
      <c r="K66" s="26"/>
      <c r="L66" s="26"/>
      <c r="M66" s="26"/>
      <c r="N66" s="26"/>
      <c r="O66" s="26"/>
      <c r="P66" s="54"/>
      <c r="Q66" s="26"/>
      <c r="R66" s="24"/>
    </row>
    <row r="67" spans="2:18">
      <c r="B67" s="23"/>
      <c r="C67" s="26"/>
      <c r="D67" s="53"/>
      <c r="E67" s="26"/>
      <c r="F67" s="26"/>
      <c r="G67" s="26"/>
      <c r="H67" s="54"/>
      <c r="I67" s="26"/>
      <c r="J67" s="53"/>
      <c r="K67" s="26"/>
      <c r="L67" s="26"/>
      <c r="M67" s="26"/>
      <c r="N67" s="26"/>
      <c r="O67" s="26"/>
      <c r="P67" s="54"/>
      <c r="Q67" s="26"/>
      <c r="R67" s="24"/>
    </row>
    <row r="68" spans="2:18">
      <c r="B68" s="23"/>
      <c r="C68" s="26"/>
      <c r="D68" s="53"/>
      <c r="E68" s="26"/>
      <c r="F68" s="26"/>
      <c r="G68" s="26"/>
      <c r="H68" s="54"/>
      <c r="I68" s="26"/>
      <c r="J68" s="53"/>
      <c r="K68" s="26"/>
      <c r="L68" s="26"/>
      <c r="M68" s="26"/>
      <c r="N68" s="26"/>
      <c r="O68" s="26"/>
      <c r="P68" s="54"/>
      <c r="Q68" s="26"/>
      <c r="R68" s="24"/>
    </row>
    <row r="69" spans="2:18">
      <c r="B69" s="23"/>
      <c r="C69" s="26"/>
      <c r="D69" s="53"/>
      <c r="E69" s="26"/>
      <c r="F69" s="26"/>
      <c r="G69" s="26"/>
      <c r="H69" s="54"/>
      <c r="I69" s="26"/>
      <c r="J69" s="53"/>
      <c r="K69" s="26"/>
      <c r="L69" s="26"/>
      <c r="M69" s="26"/>
      <c r="N69" s="26"/>
      <c r="O69" s="26"/>
      <c r="P69" s="54"/>
      <c r="Q69" s="26"/>
      <c r="R69" s="24"/>
    </row>
    <row r="70" spans="2:18" s="1" customFormat="1" ht="15">
      <c r="B70" s="35"/>
      <c r="C70" s="36"/>
      <c r="D70" s="55" t="s">
        <v>48</v>
      </c>
      <c r="E70" s="56"/>
      <c r="F70" s="56"/>
      <c r="G70" s="57" t="s">
        <v>49</v>
      </c>
      <c r="H70" s="58"/>
      <c r="I70" s="36"/>
      <c r="J70" s="55" t="s">
        <v>48</v>
      </c>
      <c r="K70" s="56"/>
      <c r="L70" s="56"/>
      <c r="M70" s="56"/>
      <c r="N70" s="57" t="s">
        <v>49</v>
      </c>
      <c r="O70" s="56"/>
      <c r="P70" s="58"/>
      <c r="Q70" s="36"/>
      <c r="R70" s="37"/>
    </row>
    <row r="71" spans="2:18" s="1" customFormat="1" ht="14.45" customHeight="1">
      <c r="B71" s="59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1"/>
    </row>
    <row r="75" spans="2:18" s="1" customFormat="1" ht="6.95" customHeight="1"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4"/>
    </row>
    <row r="76" spans="2:18" s="1" customFormat="1" ht="36.950000000000003" customHeight="1">
      <c r="B76" s="35"/>
      <c r="C76" s="181" t="s">
        <v>117</v>
      </c>
      <c r="D76" s="182"/>
      <c r="E76" s="182"/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  <c r="R76" s="37"/>
    </row>
    <row r="77" spans="2:18" s="1" customFormat="1" ht="6.95" customHeight="1">
      <c r="B77" s="35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7"/>
    </row>
    <row r="78" spans="2:18" s="1" customFormat="1" ht="30" customHeight="1">
      <c r="B78" s="35"/>
      <c r="C78" s="30" t="s">
        <v>18</v>
      </c>
      <c r="D78" s="36"/>
      <c r="E78" s="36"/>
      <c r="F78" s="227" t="str">
        <f>F6</f>
        <v>Rekonštrukcia ulíc v obci Brezany</v>
      </c>
      <c r="G78" s="228"/>
      <c r="H78" s="228"/>
      <c r="I78" s="228"/>
      <c r="J78" s="228"/>
      <c r="K78" s="228"/>
      <c r="L78" s="228"/>
      <c r="M78" s="228"/>
      <c r="N78" s="228"/>
      <c r="O78" s="228"/>
      <c r="P78" s="228"/>
      <c r="Q78" s="36"/>
      <c r="R78" s="37"/>
    </row>
    <row r="79" spans="2:18" ht="30" customHeight="1">
      <c r="B79" s="23"/>
      <c r="C79" s="30" t="s">
        <v>113</v>
      </c>
      <c r="D79" s="26"/>
      <c r="E79" s="26"/>
      <c r="F79" s="227"/>
      <c r="G79" s="186"/>
      <c r="H79" s="186"/>
      <c r="I79" s="186"/>
      <c r="J79" s="186"/>
      <c r="K79" s="186"/>
      <c r="L79" s="186"/>
      <c r="M79" s="186"/>
      <c r="N79" s="186"/>
      <c r="O79" s="186"/>
      <c r="P79" s="186"/>
      <c r="Q79" s="26"/>
      <c r="R79" s="24"/>
    </row>
    <row r="80" spans="2:18" s="1" customFormat="1" ht="36.950000000000003" customHeight="1">
      <c r="B80" s="35"/>
      <c r="C80" s="69" t="s">
        <v>114</v>
      </c>
      <c r="D80" s="36"/>
      <c r="E80" s="36"/>
      <c r="F80" s="201" t="str">
        <f>F8</f>
        <v>SO-01 - Ulica Okrajová na Lietavu</v>
      </c>
      <c r="G80" s="229"/>
      <c r="H80" s="229"/>
      <c r="I80" s="229"/>
      <c r="J80" s="229"/>
      <c r="K80" s="229"/>
      <c r="L80" s="229"/>
      <c r="M80" s="229"/>
      <c r="N80" s="229"/>
      <c r="O80" s="229"/>
      <c r="P80" s="229"/>
      <c r="Q80" s="36"/>
      <c r="R80" s="37"/>
    </row>
    <row r="81" spans="2:47" s="1" customFormat="1" ht="6.95" customHeight="1"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7"/>
    </row>
    <row r="82" spans="2:47" s="1" customFormat="1" ht="18" customHeight="1">
      <c r="B82" s="35"/>
      <c r="C82" s="30" t="s">
        <v>21</v>
      </c>
      <c r="D82" s="36"/>
      <c r="E82" s="36"/>
      <c r="F82" s="28" t="str">
        <f>F10</f>
        <v xml:space="preserve"> </v>
      </c>
      <c r="G82" s="36"/>
      <c r="H82" s="36"/>
      <c r="I82" s="36"/>
      <c r="J82" s="36"/>
      <c r="K82" s="30" t="s">
        <v>23</v>
      </c>
      <c r="L82" s="36"/>
      <c r="M82" s="231"/>
      <c r="N82" s="231"/>
      <c r="O82" s="231"/>
      <c r="P82" s="231"/>
      <c r="Q82" s="36"/>
      <c r="R82" s="37"/>
    </row>
    <row r="83" spans="2:47" s="1" customFormat="1" ht="6.95" customHeight="1"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7"/>
    </row>
    <row r="84" spans="2:47" s="1" customFormat="1" ht="15">
      <c r="B84" s="35"/>
      <c r="C84" s="30" t="s">
        <v>26</v>
      </c>
      <c r="D84" s="36"/>
      <c r="E84" s="36"/>
      <c r="F84" s="28" t="str">
        <f>E13</f>
        <v>Obec Brezany</v>
      </c>
      <c r="G84" s="36"/>
      <c r="H84" s="36"/>
      <c r="I84" s="36"/>
      <c r="J84" s="36"/>
      <c r="K84" s="30" t="s">
        <v>30</v>
      </c>
      <c r="L84" s="36"/>
      <c r="M84" s="185" t="str">
        <f>E19</f>
        <v xml:space="preserve"> </v>
      </c>
      <c r="N84" s="185"/>
      <c r="O84" s="185"/>
      <c r="P84" s="185"/>
      <c r="Q84" s="185"/>
      <c r="R84" s="37"/>
    </row>
    <row r="85" spans="2:47" s="1" customFormat="1" ht="14.45" customHeight="1">
      <c r="B85" s="35"/>
      <c r="C85" s="30" t="s">
        <v>29</v>
      </c>
      <c r="D85" s="36"/>
      <c r="E85" s="36"/>
      <c r="F85" s="28"/>
      <c r="G85" s="36"/>
      <c r="H85" s="36"/>
      <c r="I85" s="36"/>
      <c r="J85" s="36"/>
      <c r="K85" s="30" t="s">
        <v>31</v>
      </c>
      <c r="L85" s="36"/>
      <c r="M85" s="185" t="str">
        <f>E22</f>
        <v xml:space="preserve"> </v>
      </c>
      <c r="N85" s="185"/>
      <c r="O85" s="185"/>
      <c r="P85" s="185"/>
      <c r="Q85" s="185"/>
      <c r="R85" s="37"/>
    </row>
    <row r="86" spans="2:47" s="1" customFormat="1" ht="10.35" customHeight="1"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7"/>
    </row>
    <row r="87" spans="2:47" s="1" customFormat="1" ht="29.25" customHeight="1">
      <c r="B87" s="35"/>
      <c r="C87" s="238" t="s">
        <v>118</v>
      </c>
      <c r="D87" s="239"/>
      <c r="E87" s="239"/>
      <c r="F87" s="239"/>
      <c r="G87" s="239"/>
      <c r="H87" s="120"/>
      <c r="I87" s="120"/>
      <c r="J87" s="120"/>
      <c r="K87" s="120"/>
      <c r="L87" s="120"/>
      <c r="M87" s="120"/>
      <c r="N87" s="238" t="s">
        <v>119</v>
      </c>
      <c r="O87" s="239"/>
      <c r="P87" s="239"/>
      <c r="Q87" s="239"/>
      <c r="R87" s="37"/>
    </row>
    <row r="88" spans="2:47" s="1" customFormat="1" ht="10.35" customHeight="1"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7"/>
    </row>
    <row r="89" spans="2:47" s="1" customFormat="1" ht="29.25" customHeight="1">
      <c r="B89" s="35"/>
      <c r="C89" s="128" t="s">
        <v>120</v>
      </c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226">
        <f>N123</f>
        <v>0</v>
      </c>
      <c r="O89" s="240"/>
      <c r="P89" s="240"/>
      <c r="Q89" s="240"/>
      <c r="R89" s="37"/>
      <c r="AU89" s="19" t="s">
        <v>121</v>
      </c>
    </row>
    <row r="90" spans="2:47" s="7" customFormat="1" ht="24.95" customHeight="1">
      <c r="B90" s="129"/>
      <c r="C90" s="130"/>
      <c r="D90" s="131" t="s">
        <v>122</v>
      </c>
      <c r="E90" s="130"/>
      <c r="F90" s="130"/>
      <c r="G90" s="130"/>
      <c r="H90" s="130"/>
      <c r="I90" s="130"/>
      <c r="J90" s="130"/>
      <c r="K90" s="130"/>
      <c r="L90" s="130"/>
      <c r="M90" s="130"/>
      <c r="N90" s="241">
        <f>N124</f>
        <v>0</v>
      </c>
      <c r="O90" s="242"/>
      <c r="P90" s="242"/>
      <c r="Q90" s="242"/>
      <c r="R90" s="132"/>
    </row>
    <row r="91" spans="2:47" s="8" customFormat="1" ht="19.899999999999999" customHeight="1">
      <c r="B91" s="133"/>
      <c r="C91" s="99"/>
      <c r="D91" s="110" t="s">
        <v>123</v>
      </c>
      <c r="E91" s="99"/>
      <c r="F91" s="99"/>
      <c r="G91" s="99"/>
      <c r="H91" s="99"/>
      <c r="I91" s="99"/>
      <c r="J91" s="99"/>
      <c r="K91" s="99"/>
      <c r="L91" s="99"/>
      <c r="M91" s="99"/>
      <c r="N91" s="216">
        <f>N125</f>
        <v>0</v>
      </c>
      <c r="O91" s="217"/>
      <c r="P91" s="217"/>
      <c r="Q91" s="217"/>
      <c r="R91" s="134"/>
    </row>
    <row r="92" spans="2:47" s="8" customFormat="1" ht="19.899999999999999" customHeight="1">
      <c r="B92" s="133"/>
      <c r="C92" s="99"/>
      <c r="D92" s="110" t="s">
        <v>124</v>
      </c>
      <c r="E92" s="99"/>
      <c r="F92" s="99"/>
      <c r="G92" s="99"/>
      <c r="H92" s="99"/>
      <c r="I92" s="99"/>
      <c r="J92" s="99"/>
      <c r="K92" s="99"/>
      <c r="L92" s="99"/>
      <c r="M92" s="99"/>
      <c r="N92" s="216">
        <f>N127</f>
        <v>0</v>
      </c>
      <c r="O92" s="217"/>
      <c r="P92" s="217"/>
      <c r="Q92" s="217"/>
      <c r="R92" s="134"/>
    </row>
    <row r="93" spans="2:47" s="8" customFormat="1" ht="19.899999999999999" customHeight="1">
      <c r="B93" s="133"/>
      <c r="C93" s="99"/>
      <c r="D93" s="110" t="s">
        <v>125</v>
      </c>
      <c r="E93" s="99"/>
      <c r="F93" s="99"/>
      <c r="G93" s="99"/>
      <c r="H93" s="99"/>
      <c r="I93" s="99"/>
      <c r="J93" s="99"/>
      <c r="K93" s="99"/>
      <c r="L93" s="99"/>
      <c r="M93" s="99"/>
      <c r="N93" s="216">
        <f>N131</f>
        <v>0</v>
      </c>
      <c r="O93" s="217"/>
      <c r="P93" s="217"/>
      <c r="Q93" s="217"/>
      <c r="R93" s="134"/>
    </row>
    <row r="94" spans="2:47" s="8" customFormat="1" ht="19.899999999999999" customHeight="1">
      <c r="B94" s="133"/>
      <c r="C94" s="99"/>
      <c r="D94" s="110" t="s">
        <v>126</v>
      </c>
      <c r="E94" s="99"/>
      <c r="F94" s="99"/>
      <c r="G94" s="99"/>
      <c r="H94" s="99"/>
      <c r="I94" s="99"/>
      <c r="J94" s="99"/>
      <c r="K94" s="99"/>
      <c r="L94" s="99"/>
      <c r="M94" s="99"/>
      <c r="N94" s="216">
        <f>N136</f>
        <v>0</v>
      </c>
      <c r="O94" s="217"/>
      <c r="P94" s="217"/>
      <c r="Q94" s="217"/>
      <c r="R94" s="134"/>
    </row>
    <row r="95" spans="2:47" s="7" customFormat="1" ht="21.75" customHeight="1">
      <c r="B95" s="129"/>
      <c r="C95" s="130"/>
      <c r="D95" s="131" t="s">
        <v>127</v>
      </c>
      <c r="E95" s="130"/>
      <c r="F95" s="130"/>
      <c r="G95" s="130"/>
      <c r="H95" s="130"/>
      <c r="I95" s="130"/>
      <c r="J95" s="130"/>
      <c r="K95" s="130"/>
      <c r="L95" s="130"/>
      <c r="M95" s="130"/>
      <c r="N95" s="243">
        <f>N138</f>
        <v>0</v>
      </c>
      <c r="O95" s="242"/>
      <c r="P95" s="242"/>
      <c r="Q95" s="242"/>
      <c r="R95" s="132"/>
    </row>
    <row r="96" spans="2:47" s="1" customFormat="1" ht="21.75" customHeight="1">
      <c r="B96" s="35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7"/>
    </row>
    <row r="97" spans="2:65" s="1" customFormat="1" ht="29.25" customHeight="1">
      <c r="B97" s="35"/>
      <c r="C97" s="128" t="s">
        <v>128</v>
      </c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240">
        <f>ROUNDUP(N98+N99+N100+N101+N102+N103,2)</f>
        <v>0</v>
      </c>
      <c r="O97" s="244"/>
      <c r="P97" s="244"/>
      <c r="Q97" s="244"/>
      <c r="R97" s="37"/>
      <c r="T97" s="135"/>
      <c r="U97" s="136" t="s">
        <v>36</v>
      </c>
    </row>
    <row r="98" spans="2:65" s="1" customFormat="1" ht="18" customHeight="1">
      <c r="B98" s="137"/>
      <c r="C98" s="138"/>
      <c r="D98" s="223" t="s">
        <v>129</v>
      </c>
      <c r="E98" s="245"/>
      <c r="F98" s="245"/>
      <c r="G98" s="245"/>
      <c r="H98" s="245"/>
      <c r="I98" s="138"/>
      <c r="J98" s="138"/>
      <c r="K98" s="138"/>
      <c r="L98" s="138"/>
      <c r="M98" s="138"/>
      <c r="N98" s="219">
        <f>ROUNDUP(N89*T98,2)</f>
        <v>0</v>
      </c>
      <c r="O98" s="246"/>
      <c r="P98" s="246"/>
      <c r="Q98" s="246"/>
      <c r="R98" s="140"/>
      <c r="S98" s="141"/>
      <c r="T98" s="142"/>
      <c r="U98" s="143" t="s">
        <v>37</v>
      </c>
      <c r="V98" s="141"/>
      <c r="W98" s="141"/>
      <c r="X98" s="141"/>
      <c r="Y98" s="141"/>
      <c r="Z98" s="141"/>
      <c r="AA98" s="141"/>
      <c r="AB98" s="141"/>
      <c r="AC98" s="141"/>
      <c r="AD98" s="141"/>
      <c r="AE98" s="141"/>
      <c r="AF98" s="141"/>
      <c r="AG98" s="141"/>
      <c r="AH98" s="141"/>
      <c r="AI98" s="141"/>
      <c r="AJ98" s="141"/>
      <c r="AK98" s="141"/>
      <c r="AL98" s="141"/>
      <c r="AM98" s="141"/>
      <c r="AN98" s="141"/>
      <c r="AO98" s="141"/>
      <c r="AP98" s="141"/>
      <c r="AQ98" s="141"/>
      <c r="AR98" s="141"/>
      <c r="AS98" s="141"/>
      <c r="AT98" s="141"/>
      <c r="AU98" s="141"/>
      <c r="AV98" s="141"/>
      <c r="AW98" s="141"/>
      <c r="AX98" s="141"/>
      <c r="AY98" s="144" t="s">
        <v>130</v>
      </c>
      <c r="AZ98" s="141"/>
      <c r="BA98" s="141"/>
      <c r="BB98" s="141"/>
      <c r="BC98" s="141"/>
      <c r="BD98" s="141"/>
      <c r="BE98" s="145">
        <f t="shared" ref="BE98:BE103" si="0">IF(U98="základní",N98,0)</f>
        <v>0</v>
      </c>
      <c r="BF98" s="145">
        <f t="shared" ref="BF98:BF103" si="1">IF(U98="snížená",N98,0)</f>
        <v>0</v>
      </c>
      <c r="BG98" s="145">
        <f t="shared" ref="BG98:BG103" si="2">IF(U98="zákl. přenesená",N98,0)</f>
        <v>0</v>
      </c>
      <c r="BH98" s="145">
        <f t="shared" ref="BH98:BH103" si="3">IF(U98="sníž. přenesená",N98,0)</f>
        <v>0</v>
      </c>
      <c r="BI98" s="145">
        <f t="shared" ref="BI98:BI103" si="4">IF(U98="nulová",N98,0)</f>
        <v>0</v>
      </c>
      <c r="BJ98" s="144" t="s">
        <v>79</v>
      </c>
      <c r="BK98" s="141"/>
      <c r="BL98" s="141"/>
      <c r="BM98" s="141"/>
    </row>
    <row r="99" spans="2:65" s="1" customFormat="1" ht="18" customHeight="1">
      <c r="B99" s="137"/>
      <c r="C99" s="138"/>
      <c r="D99" s="223" t="s">
        <v>131</v>
      </c>
      <c r="E99" s="245"/>
      <c r="F99" s="245"/>
      <c r="G99" s="245"/>
      <c r="H99" s="245"/>
      <c r="I99" s="138"/>
      <c r="J99" s="138"/>
      <c r="K99" s="138"/>
      <c r="L99" s="138"/>
      <c r="M99" s="138"/>
      <c r="N99" s="219">
        <f>ROUNDUP(N89*T99,2)</f>
        <v>0</v>
      </c>
      <c r="O99" s="246"/>
      <c r="P99" s="246"/>
      <c r="Q99" s="246"/>
      <c r="R99" s="140"/>
      <c r="S99" s="141"/>
      <c r="T99" s="142"/>
      <c r="U99" s="143" t="s">
        <v>37</v>
      </c>
      <c r="V99" s="141"/>
      <c r="W99" s="141"/>
      <c r="X99" s="141"/>
      <c r="Y99" s="141"/>
      <c r="Z99" s="141"/>
      <c r="AA99" s="141"/>
      <c r="AB99" s="141"/>
      <c r="AC99" s="141"/>
      <c r="AD99" s="141"/>
      <c r="AE99" s="141"/>
      <c r="AF99" s="141"/>
      <c r="AG99" s="141"/>
      <c r="AH99" s="141"/>
      <c r="AI99" s="141"/>
      <c r="AJ99" s="141"/>
      <c r="AK99" s="141"/>
      <c r="AL99" s="141"/>
      <c r="AM99" s="141"/>
      <c r="AN99" s="141"/>
      <c r="AO99" s="141"/>
      <c r="AP99" s="141"/>
      <c r="AQ99" s="141"/>
      <c r="AR99" s="141"/>
      <c r="AS99" s="141"/>
      <c r="AT99" s="141"/>
      <c r="AU99" s="141"/>
      <c r="AV99" s="141"/>
      <c r="AW99" s="141"/>
      <c r="AX99" s="141"/>
      <c r="AY99" s="144" t="s">
        <v>130</v>
      </c>
      <c r="AZ99" s="141"/>
      <c r="BA99" s="141"/>
      <c r="BB99" s="141"/>
      <c r="BC99" s="141"/>
      <c r="BD99" s="141"/>
      <c r="BE99" s="145">
        <f t="shared" si="0"/>
        <v>0</v>
      </c>
      <c r="BF99" s="145">
        <f t="shared" si="1"/>
        <v>0</v>
      </c>
      <c r="BG99" s="145">
        <f t="shared" si="2"/>
        <v>0</v>
      </c>
      <c r="BH99" s="145">
        <f t="shared" si="3"/>
        <v>0</v>
      </c>
      <c r="BI99" s="145">
        <f t="shared" si="4"/>
        <v>0</v>
      </c>
      <c r="BJ99" s="144" t="s">
        <v>79</v>
      </c>
      <c r="BK99" s="141"/>
      <c r="BL99" s="141"/>
      <c r="BM99" s="141"/>
    </row>
    <row r="100" spans="2:65" s="1" customFormat="1" ht="18" customHeight="1">
      <c r="B100" s="137"/>
      <c r="C100" s="138"/>
      <c r="D100" s="223" t="s">
        <v>132</v>
      </c>
      <c r="E100" s="245"/>
      <c r="F100" s="245"/>
      <c r="G100" s="245"/>
      <c r="H100" s="245"/>
      <c r="I100" s="138"/>
      <c r="J100" s="138"/>
      <c r="K100" s="138"/>
      <c r="L100" s="138"/>
      <c r="M100" s="138"/>
      <c r="N100" s="219">
        <f>ROUNDUP(N89*T100,2)</f>
        <v>0</v>
      </c>
      <c r="O100" s="246"/>
      <c r="P100" s="246"/>
      <c r="Q100" s="246"/>
      <c r="R100" s="140"/>
      <c r="S100" s="141"/>
      <c r="T100" s="142"/>
      <c r="U100" s="143" t="s">
        <v>37</v>
      </c>
      <c r="V100" s="141"/>
      <c r="W100" s="141"/>
      <c r="X100" s="141"/>
      <c r="Y100" s="141"/>
      <c r="Z100" s="141"/>
      <c r="AA100" s="141"/>
      <c r="AB100" s="141"/>
      <c r="AC100" s="141"/>
      <c r="AD100" s="141"/>
      <c r="AE100" s="141"/>
      <c r="AF100" s="141"/>
      <c r="AG100" s="141"/>
      <c r="AH100" s="141"/>
      <c r="AI100" s="141"/>
      <c r="AJ100" s="141"/>
      <c r="AK100" s="141"/>
      <c r="AL100" s="141"/>
      <c r="AM100" s="141"/>
      <c r="AN100" s="141"/>
      <c r="AO100" s="141"/>
      <c r="AP100" s="141"/>
      <c r="AQ100" s="141"/>
      <c r="AR100" s="141"/>
      <c r="AS100" s="141"/>
      <c r="AT100" s="141"/>
      <c r="AU100" s="141"/>
      <c r="AV100" s="141"/>
      <c r="AW100" s="141"/>
      <c r="AX100" s="141"/>
      <c r="AY100" s="144" t="s">
        <v>130</v>
      </c>
      <c r="AZ100" s="141"/>
      <c r="BA100" s="141"/>
      <c r="BB100" s="141"/>
      <c r="BC100" s="141"/>
      <c r="BD100" s="141"/>
      <c r="BE100" s="145">
        <f t="shared" si="0"/>
        <v>0</v>
      </c>
      <c r="BF100" s="145">
        <f t="shared" si="1"/>
        <v>0</v>
      </c>
      <c r="BG100" s="145">
        <f t="shared" si="2"/>
        <v>0</v>
      </c>
      <c r="BH100" s="145">
        <f t="shared" si="3"/>
        <v>0</v>
      </c>
      <c r="BI100" s="145">
        <f t="shared" si="4"/>
        <v>0</v>
      </c>
      <c r="BJ100" s="144" t="s">
        <v>79</v>
      </c>
      <c r="BK100" s="141"/>
      <c r="BL100" s="141"/>
      <c r="BM100" s="141"/>
    </row>
    <row r="101" spans="2:65" s="1" customFormat="1" ht="18" customHeight="1">
      <c r="B101" s="137"/>
      <c r="C101" s="138"/>
      <c r="D101" s="223" t="s">
        <v>133</v>
      </c>
      <c r="E101" s="245"/>
      <c r="F101" s="245"/>
      <c r="G101" s="245"/>
      <c r="H101" s="245"/>
      <c r="I101" s="138"/>
      <c r="J101" s="138"/>
      <c r="K101" s="138"/>
      <c r="L101" s="138"/>
      <c r="M101" s="138"/>
      <c r="N101" s="219">
        <f>ROUNDUP(N89*T101,2)</f>
        <v>0</v>
      </c>
      <c r="O101" s="246"/>
      <c r="P101" s="246"/>
      <c r="Q101" s="246"/>
      <c r="R101" s="140"/>
      <c r="S101" s="141"/>
      <c r="T101" s="142"/>
      <c r="U101" s="143" t="s">
        <v>37</v>
      </c>
      <c r="V101" s="141"/>
      <c r="W101" s="141"/>
      <c r="X101" s="141"/>
      <c r="Y101" s="141"/>
      <c r="Z101" s="141"/>
      <c r="AA101" s="141"/>
      <c r="AB101" s="141"/>
      <c r="AC101" s="141"/>
      <c r="AD101" s="141"/>
      <c r="AE101" s="141"/>
      <c r="AF101" s="141"/>
      <c r="AG101" s="141"/>
      <c r="AH101" s="141"/>
      <c r="AI101" s="141"/>
      <c r="AJ101" s="141"/>
      <c r="AK101" s="141"/>
      <c r="AL101" s="141"/>
      <c r="AM101" s="141"/>
      <c r="AN101" s="141"/>
      <c r="AO101" s="141"/>
      <c r="AP101" s="141"/>
      <c r="AQ101" s="141"/>
      <c r="AR101" s="141"/>
      <c r="AS101" s="141"/>
      <c r="AT101" s="141"/>
      <c r="AU101" s="141"/>
      <c r="AV101" s="141"/>
      <c r="AW101" s="141"/>
      <c r="AX101" s="141"/>
      <c r="AY101" s="144" t="s">
        <v>130</v>
      </c>
      <c r="AZ101" s="141"/>
      <c r="BA101" s="141"/>
      <c r="BB101" s="141"/>
      <c r="BC101" s="141"/>
      <c r="BD101" s="141"/>
      <c r="BE101" s="145">
        <f t="shared" si="0"/>
        <v>0</v>
      </c>
      <c r="BF101" s="145">
        <f t="shared" si="1"/>
        <v>0</v>
      </c>
      <c r="BG101" s="145">
        <f t="shared" si="2"/>
        <v>0</v>
      </c>
      <c r="BH101" s="145">
        <f t="shared" si="3"/>
        <v>0</v>
      </c>
      <c r="BI101" s="145">
        <f t="shared" si="4"/>
        <v>0</v>
      </c>
      <c r="BJ101" s="144" t="s">
        <v>79</v>
      </c>
      <c r="BK101" s="141"/>
      <c r="BL101" s="141"/>
      <c r="BM101" s="141"/>
    </row>
    <row r="102" spans="2:65" s="1" customFormat="1" ht="18" customHeight="1">
      <c r="B102" s="137"/>
      <c r="C102" s="138"/>
      <c r="D102" s="223" t="s">
        <v>134</v>
      </c>
      <c r="E102" s="245"/>
      <c r="F102" s="245"/>
      <c r="G102" s="245"/>
      <c r="H102" s="245"/>
      <c r="I102" s="138"/>
      <c r="J102" s="138"/>
      <c r="K102" s="138"/>
      <c r="L102" s="138"/>
      <c r="M102" s="138"/>
      <c r="N102" s="219">
        <f>ROUNDUP(N89*T102,2)</f>
        <v>0</v>
      </c>
      <c r="O102" s="246"/>
      <c r="P102" s="246"/>
      <c r="Q102" s="246"/>
      <c r="R102" s="140"/>
      <c r="S102" s="141"/>
      <c r="T102" s="142"/>
      <c r="U102" s="143" t="s">
        <v>37</v>
      </c>
      <c r="V102" s="141"/>
      <c r="W102" s="141"/>
      <c r="X102" s="141"/>
      <c r="Y102" s="141"/>
      <c r="Z102" s="141"/>
      <c r="AA102" s="141"/>
      <c r="AB102" s="141"/>
      <c r="AC102" s="141"/>
      <c r="AD102" s="141"/>
      <c r="AE102" s="141"/>
      <c r="AF102" s="141"/>
      <c r="AG102" s="141"/>
      <c r="AH102" s="141"/>
      <c r="AI102" s="141"/>
      <c r="AJ102" s="141"/>
      <c r="AK102" s="141"/>
      <c r="AL102" s="141"/>
      <c r="AM102" s="141"/>
      <c r="AN102" s="141"/>
      <c r="AO102" s="141"/>
      <c r="AP102" s="141"/>
      <c r="AQ102" s="141"/>
      <c r="AR102" s="141"/>
      <c r="AS102" s="141"/>
      <c r="AT102" s="141"/>
      <c r="AU102" s="141"/>
      <c r="AV102" s="141"/>
      <c r="AW102" s="141"/>
      <c r="AX102" s="141"/>
      <c r="AY102" s="144" t="s">
        <v>130</v>
      </c>
      <c r="AZ102" s="141"/>
      <c r="BA102" s="141"/>
      <c r="BB102" s="141"/>
      <c r="BC102" s="141"/>
      <c r="BD102" s="141"/>
      <c r="BE102" s="145">
        <f t="shared" si="0"/>
        <v>0</v>
      </c>
      <c r="BF102" s="145">
        <f t="shared" si="1"/>
        <v>0</v>
      </c>
      <c r="BG102" s="145">
        <f t="shared" si="2"/>
        <v>0</v>
      </c>
      <c r="BH102" s="145">
        <f t="shared" si="3"/>
        <v>0</v>
      </c>
      <c r="BI102" s="145">
        <f t="shared" si="4"/>
        <v>0</v>
      </c>
      <c r="BJ102" s="144" t="s">
        <v>79</v>
      </c>
      <c r="BK102" s="141"/>
      <c r="BL102" s="141"/>
      <c r="BM102" s="141"/>
    </row>
    <row r="103" spans="2:65" s="1" customFormat="1" ht="18" customHeight="1">
      <c r="B103" s="137"/>
      <c r="C103" s="138"/>
      <c r="D103" s="139" t="s">
        <v>135</v>
      </c>
      <c r="E103" s="138"/>
      <c r="F103" s="138"/>
      <c r="G103" s="138"/>
      <c r="H103" s="138"/>
      <c r="I103" s="138"/>
      <c r="J103" s="138"/>
      <c r="K103" s="138"/>
      <c r="L103" s="138"/>
      <c r="M103" s="138"/>
      <c r="N103" s="219">
        <f>ROUNDUP(N89*T103,2)</f>
        <v>0</v>
      </c>
      <c r="O103" s="246"/>
      <c r="P103" s="246"/>
      <c r="Q103" s="246"/>
      <c r="R103" s="140"/>
      <c r="S103" s="141"/>
      <c r="T103" s="146"/>
      <c r="U103" s="147" t="s">
        <v>37</v>
      </c>
      <c r="V103" s="141"/>
      <c r="W103" s="141"/>
      <c r="X103" s="141"/>
      <c r="Y103" s="141"/>
      <c r="Z103" s="141"/>
      <c r="AA103" s="141"/>
      <c r="AB103" s="141"/>
      <c r="AC103" s="141"/>
      <c r="AD103" s="141"/>
      <c r="AE103" s="141"/>
      <c r="AF103" s="141"/>
      <c r="AG103" s="141"/>
      <c r="AH103" s="141"/>
      <c r="AI103" s="141"/>
      <c r="AJ103" s="141"/>
      <c r="AK103" s="141"/>
      <c r="AL103" s="141"/>
      <c r="AM103" s="141"/>
      <c r="AN103" s="141"/>
      <c r="AO103" s="141"/>
      <c r="AP103" s="141"/>
      <c r="AQ103" s="141"/>
      <c r="AR103" s="141"/>
      <c r="AS103" s="141"/>
      <c r="AT103" s="141"/>
      <c r="AU103" s="141"/>
      <c r="AV103" s="141"/>
      <c r="AW103" s="141"/>
      <c r="AX103" s="141"/>
      <c r="AY103" s="144" t="s">
        <v>136</v>
      </c>
      <c r="AZ103" s="141"/>
      <c r="BA103" s="141"/>
      <c r="BB103" s="141"/>
      <c r="BC103" s="141"/>
      <c r="BD103" s="141"/>
      <c r="BE103" s="145">
        <f t="shared" si="0"/>
        <v>0</v>
      </c>
      <c r="BF103" s="145">
        <f t="shared" si="1"/>
        <v>0</v>
      </c>
      <c r="BG103" s="145">
        <f t="shared" si="2"/>
        <v>0</v>
      </c>
      <c r="BH103" s="145">
        <f t="shared" si="3"/>
        <v>0</v>
      </c>
      <c r="BI103" s="145">
        <f t="shared" si="4"/>
        <v>0</v>
      </c>
      <c r="BJ103" s="144" t="s">
        <v>79</v>
      </c>
      <c r="BK103" s="141"/>
      <c r="BL103" s="141"/>
      <c r="BM103" s="141"/>
    </row>
    <row r="104" spans="2:65" s="1" customFormat="1">
      <c r="B104" s="35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7"/>
    </row>
    <row r="105" spans="2:65" s="1" customFormat="1" ht="29.25" customHeight="1">
      <c r="B105" s="35"/>
      <c r="C105" s="119" t="s">
        <v>106</v>
      </c>
      <c r="D105" s="120"/>
      <c r="E105" s="120"/>
      <c r="F105" s="120"/>
      <c r="G105" s="120"/>
      <c r="H105" s="120"/>
      <c r="I105" s="120"/>
      <c r="J105" s="120"/>
      <c r="K105" s="120"/>
      <c r="L105" s="220">
        <f>ROUNDUP(SUM(N89+N97),2)</f>
        <v>0</v>
      </c>
      <c r="M105" s="220"/>
      <c r="N105" s="220"/>
      <c r="O105" s="220"/>
      <c r="P105" s="220"/>
      <c r="Q105" s="220"/>
      <c r="R105" s="37"/>
    </row>
    <row r="106" spans="2:65" s="1" customFormat="1" ht="6.95" customHeight="1">
      <c r="B106" s="59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1"/>
    </row>
    <row r="110" spans="2:65" s="1" customFormat="1" ht="6.95" customHeight="1">
      <c r="B110" s="62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4"/>
    </row>
    <row r="111" spans="2:65" s="1" customFormat="1" ht="36.950000000000003" customHeight="1">
      <c r="B111" s="35"/>
      <c r="C111" s="181" t="s">
        <v>137</v>
      </c>
      <c r="D111" s="229"/>
      <c r="E111" s="229"/>
      <c r="F111" s="229"/>
      <c r="G111" s="229"/>
      <c r="H111" s="229"/>
      <c r="I111" s="229"/>
      <c r="J111" s="229"/>
      <c r="K111" s="229"/>
      <c r="L111" s="229"/>
      <c r="M111" s="229"/>
      <c r="N111" s="229"/>
      <c r="O111" s="229"/>
      <c r="P111" s="229"/>
      <c r="Q111" s="229"/>
      <c r="R111" s="37"/>
    </row>
    <row r="112" spans="2:65" s="1" customFormat="1" ht="6.95" customHeight="1">
      <c r="B112" s="35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7"/>
    </row>
    <row r="113" spans="2:65" s="1" customFormat="1" ht="30" customHeight="1">
      <c r="B113" s="35"/>
      <c r="C113" s="30" t="s">
        <v>18</v>
      </c>
      <c r="D113" s="36"/>
      <c r="E113" s="36"/>
      <c r="F113" s="227" t="str">
        <f>F6</f>
        <v>Rekonštrukcia ulíc v obci Brezany</v>
      </c>
      <c r="G113" s="228"/>
      <c r="H113" s="228"/>
      <c r="I113" s="228"/>
      <c r="J113" s="228"/>
      <c r="K113" s="228"/>
      <c r="L113" s="228"/>
      <c r="M113" s="228"/>
      <c r="N113" s="228"/>
      <c r="O113" s="228"/>
      <c r="P113" s="228"/>
      <c r="Q113" s="36"/>
      <c r="R113" s="37"/>
    </row>
    <row r="114" spans="2:65" ht="30" customHeight="1">
      <c r="B114" s="23"/>
      <c r="C114" s="30" t="s">
        <v>113</v>
      </c>
      <c r="D114" s="26"/>
      <c r="E114" s="26"/>
      <c r="F114" s="227"/>
      <c r="G114" s="186"/>
      <c r="H114" s="186"/>
      <c r="I114" s="186"/>
      <c r="J114" s="186"/>
      <c r="K114" s="186"/>
      <c r="L114" s="186"/>
      <c r="M114" s="186"/>
      <c r="N114" s="186"/>
      <c r="O114" s="186"/>
      <c r="P114" s="186"/>
      <c r="Q114" s="26"/>
      <c r="R114" s="24"/>
    </row>
    <row r="115" spans="2:65" s="1" customFormat="1" ht="36.950000000000003" customHeight="1">
      <c r="B115" s="35"/>
      <c r="C115" s="69" t="s">
        <v>114</v>
      </c>
      <c r="D115" s="36"/>
      <c r="E115" s="36"/>
      <c r="F115" s="201" t="str">
        <f>F8</f>
        <v>SO-01 - Ulica Okrajová na Lietavu</v>
      </c>
      <c r="G115" s="229"/>
      <c r="H115" s="229"/>
      <c r="I115" s="229"/>
      <c r="J115" s="229"/>
      <c r="K115" s="229"/>
      <c r="L115" s="229"/>
      <c r="M115" s="229"/>
      <c r="N115" s="229"/>
      <c r="O115" s="229"/>
      <c r="P115" s="229"/>
      <c r="Q115" s="36"/>
      <c r="R115" s="37"/>
    </row>
    <row r="116" spans="2:65" s="1" customFormat="1" ht="6.95" customHeight="1">
      <c r="B116" s="35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7"/>
    </row>
    <row r="117" spans="2:65" s="1" customFormat="1" ht="18" customHeight="1">
      <c r="B117" s="35"/>
      <c r="C117" s="30" t="s">
        <v>21</v>
      </c>
      <c r="D117" s="36"/>
      <c r="E117" s="36"/>
      <c r="F117" s="28" t="str">
        <f>F10</f>
        <v xml:space="preserve"> </v>
      </c>
      <c r="G117" s="36"/>
      <c r="H117" s="36"/>
      <c r="I117" s="36"/>
      <c r="J117" s="36"/>
      <c r="K117" s="30" t="s">
        <v>23</v>
      </c>
      <c r="L117" s="36"/>
      <c r="M117" s="231"/>
      <c r="N117" s="231"/>
      <c r="O117" s="231"/>
      <c r="P117" s="231"/>
      <c r="Q117" s="36"/>
      <c r="R117" s="37"/>
    </row>
    <row r="118" spans="2:65" s="1" customFormat="1" ht="6.95" customHeight="1">
      <c r="B118" s="35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7"/>
    </row>
    <row r="119" spans="2:65" s="1" customFormat="1" ht="15">
      <c r="B119" s="35"/>
      <c r="C119" s="30" t="s">
        <v>26</v>
      </c>
      <c r="D119" s="36"/>
      <c r="E119" s="36"/>
      <c r="F119" s="28" t="str">
        <f>E13</f>
        <v>Obec Brezany</v>
      </c>
      <c r="G119" s="36"/>
      <c r="H119" s="36"/>
      <c r="I119" s="36"/>
      <c r="J119" s="36"/>
      <c r="K119" s="30" t="s">
        <v>30</v>
      </c>
      <c r="L119" s="36"/>
      <c r="M119" s="185" t="str">
        <f>E19</f>
        <v xml:space="preserve"> </v>
      </c>
      <c r="N119" s="185"/>
      <c r="O119" s="185"/>
      <c r="P119" s="185"/>
      <c r="Q119" s="185"/>
      <c r="R119" s="37"/>
    </row>
    <row r="120" spans="2:65" s="1" customFormat="1" ht="14.45" customHeight="1">
      <c r="B120" s="35"/>
      <c r="C120" s="30" t="s">
        <v>29</v>
      </c>
      <c r="D120" s="36"/>
      <c r="E120" s="36"/>
      <c r="F120" s="28"/>
      <c r="G120" s="36"/>
      <c r="H120" s="36"/>
      <c r="I120" s="36"/>
      <c r="J120" s="36"/>
      <c r="K120" s="30" t="s">
        <v>31</v>
      </c>
      <c r="L120" s="36"/>
      <c r="M120" s="185" t="str">
        <f>E22</f>
        <v xml:space="preserve"> </v>
      </c>
      <c r="N120" s="185"/>
      <c r="O120" s="185"/>
      <c r="P120" s="185"/>
      <c r="Q120" s="185"/>
      <c r="R120" s="37"/>
    </row>
    <row r="121" spans="2:65" s="1" customFormat="1" ht="10.35" customHeight="1">
      <c r="B121" s="35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7"/>
    </row>
    <row r="122" spans="2:65" s="9" customFormat="1" ht="29.25" customHeight="1">
      <c r="B122" s="148"/>
      <c r="C122" s="149" t="s">
        <v>138</v>
      </c>
      <c r="D122" s="150" t="s">
        <v>139</v>
      </c>
      <c r="E122" s="150" t="s">
        <v>54</v>
      </c>
      <c r="F122" s="252" t="s">
        <v>140</v>
      </c>
      <c r="G122" s="252"/>
      <c r="H122" s="252"/>
      <c r="I122" s="252"/>
      <c r="J122" s="150" t="s">
        <v>141</v>
      </c>
      <c r="K122" s="150" t="s">
        <v>142</v>
      </c>
      <c r="L122" s="252" t="s">
        <v>143</v>
      </c>
      <c r="M122" s="252"/>
      <c r="N122" s="252" t="s">
        <v>119</v>
      </c>
      <c r="O122" s="252"/>
      <c r="P122" s="252"/>
      <c r="Q122" s="253"/>
      <c r="R122" s="151"/>
      <c r="T122" s="76" t="s">
        <v>144</v>
      </c>
      <c r="U122" s="77" t="s">
        <v>36</v>
      </c>
      <c r="V122" s="77" t="s">
        <v>145</v>
      </c>
      <c r="W122" s="77" t="s">
        <v>146</v>
      </c>
      <c r="X122" s="77" t="s">
        <v>147</v>
      </c>
      <c r="Y122" s="77" t="s">
        <v>148</v>
      </c>
      <c r="Z122" s="77" t="s">
        <v>149</v>
      </c>
      <c r="AA122" s="78" t="s">
        <v>150</v>
      </c>
    </row>
    <row r="123" spans="2:65" s="1" customFormat="1" ht="29.25" customHeight="1">
      <c r="B123" s="35"/>
      <c r="C123" s="80" t="s">
        <v>116</v>
      </c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254">
        <f>BK123</f>
        <v>0</v>
      </c>
      <c r="O123" s="255"/>
      <c r="P123" s="255"/>
      <c r="Q123" s="255"/>
      <c r="R123" s="37"/>
      <c r="T123" s="79"/>
      <c r="U123" s="51"/>
      <c r="V123" s="51"/>
      <c r="W123" s="152">
        <f>W124+W138</f>
        <v>0</v>
      </c>
      <c r="X123" s="51"/>
      <c r="Y123" s="152">
        <f>Y124+Y138</f>
        <v>6.5333333333333096E-5</v>
      </c>
      <c r="Z123" s="51"/>
      <c r="AA123" s="153">
        <f>AA124+AA138</f>
        <v>33.274000000000001</v>
      </c>
      <c r="AT123" s="19" t="s">
        <v>71</v>
      </c>
      <c r="AU123" s="19" t="s">
        <v>121</v>
      </c>
      <c r="BK123" s="154">
        <f>BK124+BK138</f>
        <v>0</v>
      </c>
    </row>
    <row r="124" spans="2:65" s="10" customFormat="1" ht="37.35" customHeight="1">
      <c r="B124" s="155"/>
      <c r="C124" s="156"/>
      <c r="D124" s="157" t="s">
        <v>122</v>
      </c>
      <c r="E124" s="157"/>
      <c r="F124" s="157"/>
      <c r="G124" s="157"/>
      <c r="H124" s="157"/>
      <c r="I124" s="157"/>
      <c r="J124" s="157"/>
      <c r="K124" s="157"/>
      <c r="L124" s="157"/>
      <c r="M124" s="157"/>
      <c r="N124" s="243">
        <f>BK124</f>
        <v>0</v>
      </c>
      <c r="O124" s="241"/>
      <c r="P124" s="241"/>
      <c r="Q124" s="241"/>
      <c r="R124" s="158"/>
      <c r="T124" s="159"/>
      <c r="U124" s="156"/>
      <c r="V124" s="156"/>
      <c r="W124" s="160">
        <f>W125+W127+W131+W136</f>
        <v>0</v>
      </c>
      <c r="X124" s="156"/>
      <c r="Y124" s="160">
        <f>Y125+Y127+Y131+Y136</f>
        <v>6.5333333333333096E-5</v>
      </c>
      <c r="Z124" s="156"/>
      <c r="AA124" s="161">
        <f>AA125+AA127+AA131+AA136</f>
        <v>33.274000000000001</v>
      </c>
      <c r="AR124" s="162" t="s">
        <v>79</v>
      </c>
      <c r="AT124" s="163" t="s">
        <v>71</v>
      </c>
      <c r="AU124" s="163" t="s">
        <v>72</v>
      </c>
      <c r="AY124" s="162" t="s">
        <v>151</v>
      </c>
      <c r="BK124" s="164">
        <f>BK125+BK127+BK131+BK136</f>
        <v>0</v>
      </c>
    </row>
    <row r="125" spans="2:65" s="10" customFormat="1" ht="19.899999999999999" customHeight="1">
      <c r="B125" s="155"/>
      <c r="C125" s="156"/>
      <c r="D125" s="165" t="s">
        <v>123</v>
      </c>
      <c r="E125" s="165"/>
      <c r="F125" s="165"/>
      <c r="G125" s="165"/>
      <c r="H125" s="165"/>
      <c r="I125" s="165"/>
      <c r="J125" s="165"/>
      <c r="K125" s="165"/>
      <c r="L125" s="165"/>
      <c r="M125" s="165"/>
      <c r="N125" s="256">
        <f>BK125</f>
        <v>0</v>
      </c>
      <c r="O125" s="257"/>
      <c r="P125" s="257"/>
      <c r="Q125" s="257"/>
      <c r="R125" s="158"/>
      <c r="T125" s="159"/>
      <c r="U125" s="156"/>
      <c r="V125" s="156"/>
      <c r="W125" s="160">
        <f>W126</f>
        <v>0</v>
      </c>
      <c r="X125" s="156"/>
      <c r="Y125" s="160">
        <f>Y126</f>
        <v>0</v>
      </c>
      <c r="Z125" s="156"/>
      <c r="AA125" s="161">
        <f>AA126</f>
        <v>33.274000000000001</v>
      </c>
      <c r="AR125" s="162" t="s">
        <v>79</v>
      </c>
      <c r="AT125" s="163" t="s">
        <v>71</v>
      </c>
      <c r="AU125" s="163" t="s">
        <v>79</v>
      </c>
      <c r="AY125" s="162" t="s">
        <v>151</v>
      </c>
      <c r="BK125" s="164">
        <f>BK126</f>
        <v>0</v>
      </c>
    </row>
    <row r="126" spans="2:65" s="1" customFormat="1" ht="38.25" customHeight="1">
      <c r="B126" s="137"/>
      <c r="C126" s="166" t="s">
        <v>72</v>
      </c>
      <c r="D126" s="166" t="s">
        <v>152</v>
      </c>
      <c r="E126" s="167" t="s">
        <v>153</v>
      </c>
      <c r="F126" s="248" t="s">
        <v>154</v>
      </c>
      <c r="G126" s="248"/>
      <c r="H126" s="248"/>
      <c r="I126" s="248"/>
      <c r="J126" s="168" t="s">
        <v>155</v>
      </c>
      <c r="K126" s="169">
        <v>262</v>
      </c>
      <c r="L126" s="249">
        <v>0</v>
      </c>
      <c r="M126" s="249"/>
      <c r="N126" s="247">
        <f>ROUND(L126*K126,2)</f>
        <v>0</v>
      </c>
      <c r="O126" s="247"/>
      <c r="P126" s="247"/>
      <c r="Q126" s="247"/>
      <c r="R126" s="140"/>
      <c r="T126" s="170" t="s">
        <v>5</v>
      </c>
      <c r="U126" s="44" t="s">
        <v>37</v>
      </c>
      <c r="V126" s="36"/>
      <c r="W126" s="171">
        <f>V126*K126</f>
        <v>0</v>
      </c>
      <c r="X126" s="171">
        <v>0</v>
      </c>
      <c r="Y126" s="171">
        <f>X126*K126</f>
        <v>0</v>
      </c>
      <c r="Z126" s="171">
        <v>0.127</v>
      </c>
      <c r="AA126" s="172">
        <f>Z126*K126</f>
        <v>33.274000000000001</v>
      </c>
      <c r="AR126" s="19" t="s">
        <v>156</v>
      </c>
      <c r="AT126" s="19" t="s">
        <v>152</v>
      </c>
      <c r="AU126" s="19" t="s">
        <v>84</v>
      </c>
      <c r="AY126" s="19" t="s">
        <v>151</v>
      </c>
      <c r="BE126" s="114">
        <f>IF(U126="základní",N126,0)</f>
        <v>0</v>
      </c>
      <c r="BF126" s="114">
        <f>IF(U126="snížená",N126,0)</f>
        <v>0</v>
      </c>
      <c r="BG126" s="114">
        <f>IF(U126="zákl. přenesená",N126,0)</f>
        <v>0</v>
      </c>
      <c r="BH126" s="114">
        <f>IF(U126="sníž. přenesená",N126,0)</f>
        <v>0</v>
      </c>
      <c r="BI126" s="114">
        <f>IF(U126="nulová",N126,0)</f>
        <v>0</v>
      </c>
      <c r="BJ126" s="19" t="s">
        <v>79</v>
      </c>
      <c r="BK126" s="114">
        <f>ROUND(L126*K126,2)</f>
        <v>0</v>
      </c>
      <c r="BL126" s="19" t="s">
        <v>156</v>
      </c>
      <c r="BM126" s="19" t="s">
        <v>157</v>
      </c>
    </row>
    <row r="127" spans="2:65" s="10" customFormat="1" ht="29.85" customHeight="1">
      <c r="B127" s="155"/>
      <c r="C127" s="156"/>
      <c r="D127" s="165" t="s">
        <v>124</v>
      </c>
      <c r="E127" s="165"/>
      <c r="F127" s="165"/>
      <c r="G127" s="165"/>
      <c r="H127" s="165"/>
      <c r="I127" s="165"/>
      <c r="J127" s="165"/>
      <c r="K127" s="165"/>
      <c r="L127" s="165"/>
      <c r="M127" s="165"/>
      <c r="N127" s="250">
        <f>BK127</f>
        <v>0</v>
      </c>
      <c r="O127" s="251"/>
      <c r="P127" s="251"/>
      <c r="Q127" s="251"/>
      <c r="R127" s="158"/>
      <c r="T127" s="159"/>
      <c r="U127" s="156"/>
      <c r="V127" s="156"/>
      <c r="W127" s="160">
        <f>SUM(W128:W130)</f>
        <v>0</v>
      </c>
      <c r="X127" s="156"/>
      <c r="Y127" s="160">
        <f>SUM(Y128:Y130)</f>
        <v>0</v>
      </c>
      <c r="Z127" s="156"/>
      <c r="AA127" s="161">
        <f>SUM(AA128:AA130)</f>
        <v>0</v>
      </c>
      <c r="AR127" s="162" t="s">
        <v>79</v>
      </c>
      <c r="AT127" s="163" t="s">
        <v>71</v>
      </c>
      <c r="AU127" s="163" t="s">
        <v>79</v>
      </c>
      <c r="AY127" s="162" t="s">
        <v>151</v>
      </c>
      <c r="BK127" s="164">
        <f>SUM(BK128:BK130)</f>
        <v>0</v>
      </c>
    </row>
    <row r="128" spans="2:65" s="1" customFormat="1" ht="25.5" customHeight="1">
      <c r="B128" s="137"/>
      <c r="C128" s="166" t="s">
        <v>72</v>
      </c>
      <c r="D128" s="166" t="s">
        <v>152</v>
      </c>
      <c r="E128" s="167" t="s">
        <v>158</v>
      </c>
      <c r="F128" s="248" t="s">
        <v>159</v>
      </c>
      <c r="G128" s="248"/>
      <c r="H128" s="248"/>
      <c r="I128" s="248"/>
      <c r="J128" s="168" t="s">
        <v>155</v>
      </c>
      <c r="K128" s="169">
        <v>262</v>
      </c>
      <c r="L128" s="249">
        <v>0</v>
      </c>
      <c r="M128" s="249"/>
      <c r="N128" s="247">
        <f>ROUND(L128*K128,2)</f>
        <v>0</v>
      </c>
      <c r="O128" s="247"/>
      <c r="P128" s="247"/>
      <c r="Q128" s="247"/>
      <c r="R128" s="140"/>
      <c r="T128" s="170" t="s">
        <v>5</v>
      </c>
      <c r="U128" s="44" t="s">
        <v>37</v>
      </c>
      <c r="V128" s="36"/>
      <c r="W128" s="171">
        <f>V128*K128</f>
        <v>0</v>
      </c>
      <c r="X128" s="171">
        <v>0</v>
      </c>
      <c r="Y128" s="171">
        <f>X128*K128</f>
        <v>0</v>
      </c>
      <c r="Z128" s="171">
        <v>0</v>
      </c>
      <c r="AA128" s="172">
        <f>Z128*K128</f>
        <v>0</v>
      </c>
      <c r="AR128" s="19" t="s">
        <v>156</v>
      </c>
      <c r="AT128" s="19" t="s">
        <v>152</v>
      </c>
      <c r="AU128" s="19" t="s">
        <v>84</v>
      </c>
      <c r="AY128" s="19" t="s">
        <v>151</v>
      </c>
      <c r="BE128" s="114">
        <f>IF(U128="základní",N128,0)</f>
        <v>0</v>
      </c>
      <c r="BF128" s="114">
        <f>IF(U128="snížená",N128,0)</f>
        <v>0</v>
      </c>
      <c r="BG128" s="114">
        <f>IF(U128="zákl. přenesená",N128,0)</f>
        <v>0</v>
      </c>
      <c r="BH128" s="114">
        <f>IF(U128="sníž. přenesená",N128,0)</f>
        <v>0</v>
      </c>
      <c r="BI128" s="114">
        <f>IF(U128="nulová",N128,0)</f>
        <v>0</v>
      </c>
      <c r="BJ128" s="19" t="s">
        <v>79</v>
      </c>
      <c r="BK128" s="114">
        <f>ROUND(L128*K128,2)</f>
        <v>0</v>
      </c>
      <c r="BL128" s="19" t="s">
        <v>156</v>
      </c>
      <c r="BM128" s="19" t="s">
        <v>160</v>
      </c>
    </row>
    <row r="129" spans="2:65" s="1" customFormat="1" ht="38.25" customHeight="1">
      <c r="B129" s="137"/>
      <c r="C129" s="166" t="s">
        <v>72</v>
      </c>
      <c r="D129" s="166" t="s">
        <v>152</v>
      </c>
      <c r="E129" s="167" t="s">
        <v>161</v>
      </c>
      <c r="F129" s="248" t="s">
        <v>162</v>
      </c>
      <c r="G129" s="248"/>
      <c r="H129" s="248"/>
      <c r="I129" s="248"/>
      <c r="J129" s="168" t="s">
        <v>155</v>
      </c>
      <c r="K129" s="169">
        <v>262</v>
      </c>
      <c r="L129" s="249">
        <v>0</v>
      </c>
      <c r="M129" s="249"/>
      <c r="N129" s="247">
        <f>ROUND(L129*K129,2)</f>
        <v>0</v>
      </c>
      <c r="O129" s="247"/>
      <c r="P129" s="247"/>
      <c r="Q129" s="247"/>
      <c r="R129" s="140"/>
      <c r="T129" s="170" t="s">
        <v>5</v>
      </c>
      <c r="U129" s="44" t="s">
        <v>37</v>
      </c>
      <c r="V129" s="36"/>
      <c r="W129" s="171">
        <f>V129*K129</f>
        <v>0</v>
      </c>
      <c r="X129" s="171">
        <v>0</v>
      </c>
      <c r="Y129" s="171">
        <f>X129*K129</f>
        <v>0</v>
      </c>
      <c r="Z129" s="171">
        <v>0</v>
      </c>
      <c r="AA129" s="172">
        <f>Z129*K129</f>
        <v>0</v>
      </c>
      <c r="AR129" s="19" t="s">
        <v>156</v>
      </c>
      <c r="AT129" s="19" t="s">
        <v>152</v>
      </c>
      <c r="AU129" s="19" t="s">
        <v>84</v>
      </c>
      <c r="AY129" s="19" t="s">
        <v>151</v>
      </c>
      <c r="BE129" s="114">
        <f>IF(U129="základní",N129,0)</f>
        <v>0</v>
      </c>
      <c r="BF129" s="114">
        <f>IF(U129="snížená",N129,0)</f>
        <v>0</v>
      </c>
      <c r="BG129" s="114">
        <f>IF(U129="zákl. přenesená",N129,0)</f>
        <v>0</v>
      </c>
      <c r="BH129" s="114">
        <f>IF(U129="sníž. přenesená",N129,0)</f>
        <v>0</v>
      </c>
      <c r="BI129" s="114">
        <f>IF(U129="nulová",N129,0)</f>
        <v>0</v>
      </c>
      <c r="BJ129" s="19" t="s">
        <v>79</v>
      </c>
      <c r="BK129" s="114">
        <f>ROUND(L129*K129,2)</f>
        <v>0</v>
      </c>
      <c r="BL129" s="19" t="s">
        <v>156</v>
      </c>
      <c r="BM129" s="19" t="s">
        <v>163</v>
      </c>
    </row>
    <row r="130" spans="2:65" s="1" customFormat="1" ht="38.25" customHeight="1">
      <c r="B130" s="137"/>
      <c r="C130" s="166" t="s">
        <v>72</v>
      </c>
      <c r="D130" s="166" t="s">
        <v>152</v>
      </c>
      <c r="E130" s="167" t="s">
        <v>164</v>
      </c>
      <c r="F130" s="248" t="s">
        <v>165</v>
      </c>
      <c r="G130" s="248"/>
      <c r="H130" s="248"/>
      <c r="I130" s="248"/>
      <c r="J130" s="168" t="s">
        <v>155</v>
      </c>
      <c r="K130" s="169">
        <v>262</v>
      </c>
      <c r="L130" s="249">
        <v>0</v>
      </c>
      <c r="M130" s="249"/>
      <c r="N130" s="247">
        <f>ROUND(L130*K130,2)</f>
        <v>0</v>
      </c>
      <c r="O130" s="247"/>
      <c r="P130" s="247"/>
      <c r="Q130" s="247"/>
      <c r="R130" s="140"/>
      <c r="T130" s="170" t="s">
        <v>5</v>
      </c>
      <c r="U130" s="44" t="s">
        <v>37</v>
      </c>
      <c r="V130" s="36"/>
      <c r="W130" s="171">
        <f>V130*K130</f>
        <v>0</v>
      </c>
      <c r="X130" s="171">
        <v>0</v>
      </c>
      <c r="Y130" s="171">
        <f>X130*K130</f>
        <v>0</v>
      </c>
      <c r="Z130" s="171">
        <v>0</v>
      </c>
      <c r="AA130" s="172">
        <f>Z130*K130</f>
        <v>0</v>
      </c>
      <c r="AR130" s="19" t="s">
        <v>156</v>
      </c>
      <c r="AT130" s="19" t="s">
        <v>152</v>
      </c>
      <c r="AU130" s="19" t="s">
        <v>84</v>
      </c>
      <c r="AY130" s="19" t="s">
        <v>151</v>
      </c>
      <c r="BE130" s="114">
        <f>IF(U130="základní",N130,0)</f>
        <v>0</v>
      </c>
      <c r="BF130" s="114">
        <f>IF(U130="snížená",N130,0)</f>
        <v>0</v>
      </c>
      <c r="BG130" s="114">
        <f>IF(U130="zákl. přenesená",N130,0)</f>
        <v>0</v>
      </c>
      <c r="BH130" s="114">
        <f>IF(U130="sníž. přenesená",N130,0)</f>
        <v>0</v>
      </c>
      <c r="BI130" s="114">
        <f>IF(U130="nulová",N130,0)</f>
        <v>0</v>
      </c>
      <c r="BJ130" s="19" t="s">
        <v>79</v>
      </c>
      <c r="BK130" s="114">
        <f>ROUND(L130*K130,2)</f>
        <v>0</v>
      </c>
      <c r="BL130" s="19" t="s">
        <v>156</v>
      </c>
      <c r="BM130" s="19" t="s">
        <v>166</v>
      </c>
    </row>
    <row r="131" spans="2:65" s="10" customFormat="1" ht="29.85" customHeight="1">
      <c r="B131" s="155"/>
      <c r="C131" s="156"/>
      <c r="D131" s="165" t="s">
        <v>125</v>
      </c>
      <c r="E131" s="165"/>
      <c r="F131" s="165"/>
      <c r="G131" s="165"/>
      <c r="H131" s="165"/>
      <c r="I131" s="165"/>
      <c r="J131" s="165"/>
      <c r="K131" s="165"/>
      <c r="L131" s="165"/>
      <c r="M131" s="165"/>
      <c r="N131" s="250">
        <f>BK131</f>
        <v>0</v>
      </c>
      <c r="O131" s="251"/>
      <c r="P131" s="251"/>
      <c r="Q131" s="251"/>
      <c r="R131" s="158"/>
      <c r="T131" s="159"/>
      <c r="U131" s="156"/>
      <c r="V131" s="156"/>
      <c r="W131" s="160">
        <f>SUM(W132:W135)</f>
        <v>0</v>
      </c>
      <c r="X131" s="156"/>
      <c r="Y131" s="160">
        <f>SUM(Y132:Y135)</f>
        <v>6.5333333333333096E-5</v>
      </c>
      <c r="Z131" s="156"/>
      <c r="AA131" s="161">
        <f>SUM(AA132:AA135)</f>
        <v>0</v>
      </c>
      <c r="AR131" s="162" t="s">
        <v>79</v>
      </c>
      <c r="AT131" s="163" t="s">
        <v>71</v>
      </c>
      <c r="AU131" s="163" t="s">
        <v>79</v>
      </c>
      <c r="AY131" s="162" t="s">
        <v>151</v>
      </c>
      <c r="BK131" s="164">
        <f>SUM(BK132:BK135)</f>
        <v>0</v>
      </c>
    </row>
    <row r="132" spans="2:65" s="1" customFormat="1" ht="25.5" customHeight="1">
      <c r="B132" s="137"/>
      <c r="C132" s="166" t="s">
        <v>72</v>
      </c>
      <c r="D132" s="166" t="s">
        <v>152</v>
      </c>
      <c r="E132" s="167" t="s">
        <v>167</v>
      </c>
      <c r="F132" s="248" t="s">
        <v>168</v>
      </c>
      <c r="G132" s="248"/>
      <c r="H132" s="248"/>
      <c r="I132" s="248"/>
      <c r="J132" s="168" t="s">
        <v>169</v>
      </c>
      <c r="K132" s="169">
        <v>3.5</v>
      </c>
      <c r="L132" s="249">
        <v>0</v>
      </c>
      <c r="M132" s="249"/>
      <c r="N132" s="247">
        <f>ROUND(L132*K132,2)</f>
        <v>0</v>
      </c>
      <c r="O132" s="247"/>
      <c r="P132" s="247"/>
      <c r="Q132" s="247"/>
      <c r="R132" s="140"/>
      <c r="T132" s="170" t="s">
        <v>5</v>
      </c>
      <c r="U132" s="44" t="s">
        <v>37</v>
      </c>
      <c r="V132" s="36"/>
      <c r="W132" s="171">
        <f>V132*K132</f>
        <v>0</v>
      </c>
      <c r="X132" s="171">
        <v>1.8666666666666601E-5</v>
      </c>
      <c r="Y132" s="171">
        <f>X132*K132</f>
        <v>6.5333333333333096E-5</v>
      </c>
      <c r="Z132" s="171">
        <v>0</v>
      </c>
      <c r="AA132" s="172">
        <f>Z132*K132</f>
        <v>0</v>
      </c>
      <c r="AR132" s="19" t="s">
        <v>156</v>
      </c>
      <c r="AT132" s="19" t="s">
        <v>152</v>
      </c>
      <c r="AU132" s="19" t="s">
        <v>84</v>
      </c>
      <c r="AY132" s="19" t="s">
        <v>151</v>
      </c>
      <c r="BE132" s="114">
        <f>IF(U132="základní",N132,0)</f>
        <v>0</v>
      </c>
      <c r="BF132" s="114">
        <f>IF(U132="snížená",N132,0)</f>
        <v>0</v>
      </c>
      <c r="BG132" s="114">
        <f>IF(U132="zákl. přenesená",N132,0)</f>
        <v>0</v>
      </c>
      <c r="BH132" s="114">
        <f>IF(U132="sníž. přenesená",N132,0)</f>
        <v>0</v>
      </c>
      <c r="BI132" s="114">
        <f>IF(U132="nulová",N132,0)</f>
        <v>0</v>
      </c>
      <c r="BJ132" s="19" t="s">
        <v>79</v>
      </c>
      <c r="BK132" s="114">
        <f>ROUND(L132*K132,2)</f>
        <v>0</v>
      </c>
      <c r="BL132" s="19" t="s">
        <v>156</v>
      </c>
      <c r="BM132" s="19" t="s">
        <v>170</v>
      </c>
    </row>
    <row r="133" spans="2:65" s="1" customFormat="1" ht="38.25" customHeight="1">
      <c r="B133" s="137"/>
      <c r="C133" s="166" t="s">
        <v>72</v>
      </c>
      <c r="D133" s="166" t="s">
        <v>152</v>
      </c>
      <c r="E133" s="167" t="s">
        <v>171</v>
      </c>
      <c r="F133" s="248" t="s">
        <v>172</v>
      </c>
      <c r="G133" s="248"/>
      <c r="H133" s="248"/>
      <c r="I133" s="248"/>
      <c r="J133" s="168" t="s">
        <v>169</v>
      </c>
      <c r="K133" s="169">
        <v>38</v>
      </c>
      <c r="L133" s="249">
        <v>0</v>
      </c>
      <c r="M133" s="249"/>
      <c r="N133" s="247">
        <f>ROUND(L133*K133,2)</f>
        <v>0</v>
      </c>
      <c r="O133" s="247"/>
      <c r="P133" s="247"/>
      <c r="Q133" s="247"/>
      <c r="R133" s="140"/>
      <c r="T133" s="170" t="s">
        <v>5</v>
      </c>
      <c r="U133" s="44" t="s">
        <v>37</v>
      </c>
      <c r="V133" s="36"/>
      <c r="W133" s="171">
        <f>V133*K133</f>
        <v>0</v>
      </c>
      <c r="X133" s="171">
        <v>0</v>
      </c>
      <c r="Y133" s="171">
        <f>X133*K133</f>
        <v>0</v>
      </c>
      <c r="Z133" s="171">
        <v>0</v>
      </c>
      <c r="AA133" s="172">
        <f>Z133*K133</f>
        <v>0</v>
      </c>
      <c r="AR133" s="19" t="s">
        <v>156</v>
      </c>
      <c r="AT133" s="19" t="s">
        <v>152</v>
      </c>
      <c r="AU133" s="19" t="s">
        <v>84</v>
      </c>
      <c r="AY133" s="19" t="s">
        <v>151</v>
      </c>
      <c r="BE133" s="114">
        <f>IF(U133="základní",N133,0)</f>
        <v>0</v>
      </c>
      <c r="BF133" s="114">
        <f>IF(U133="snížená",N133,0)</f>
        <v>0</v>
      </c>
      <c r="BG133" s="114">
        <f>IF(U133="zákl. přenesená",N133,0)</f>
        <v>0</v>
      </c>
      <c r="BH133" s="114">
        <f>IF(U133="sníž. přenesená",N133,0)</f>
        <v>0</v>
      </c>
      <c r="BI133" s="114">
        <f>IF(U133="nulová",N133,0)</f>
        <v>0</v>
      </c>
      <c r="BJ133" s="19" t="s">
        <v>79</v>
      </c>
      <c r="BK133" s="114">
        <f>ROUND(L133*K133,2)</f>
        <v>0</v>
      </c>
      <c r="BL133" s="19" t="s">
        <v>156</v>
      </c>
      <c r="BM133" s="19" t="s">
        <v>173</v>
      </c>
    </row>
    <row r="134" spans="2:65" s="1" customFormat="1" ht="38.25" customHeight="1">
      <c r="B134" s="137"/>
      <c r="C134" s="166" t="s">
        <v>72</v>
      </c>
      <c r="D134" s="166" t="s">
        <v>152</v>
      </c>
      <c r="E134" s="167" t="s">
        <v>174</v>
      </c>
      <c r="F134" s="248" t="s">
        <v>175</v>
      </c>
      <c r="G134" s="248"/>
      <c r="H134" s="248"/>
      <c r="I134" s="248"/>
      <c r="J134" s="168" t="s">
        <v>176</v>
      </c>
      <c r="K134" s="169">
        <v>157.19999999999999</v>
      </c>
      <c r="L134" s="249">
        <v>0</v>
      </c>
      <c r="M134" s="249"/>
      <c r="N134" s="247">
        <f>ROUND(L134*K134,2)</f>
        <v>0</v>
      </c>
      <c r="O134" s="247"/>
      <c r="P134" s="247"/>
      <c r="Q134" s="247"/>
      <c r="R134" s="140"/>
      <c r="T134" s="170" t="s">
        <v>5</v>
      </c>
      <c r="U134" s="44" t="s">
        <v>37</v>
      </c>
      <c r="V134" s="36"/>
      <c r="W134" s="171">
        <f>V134*K134</f>
        <v>0</v>
      </c>
      <c r="X134" s="171">
        <v>0</v>
      </c>
      <c r="Y134" s="171">
        <f>X134*K134</f>
        <v>0</v>
      </c>
      <c r="Z134" s="171">
        <v>0</v>
      </c>
      <c r="AA134" s="172">
        <f>Z134*K134</f>
        <v>0</v>
      </c>
      <c r="AR134" s="19" t="s">
        <v>156</v>
      </c>
      <c r="AT134" s="19" t="s">
        <v>152</v>
      </c>
      <c r="AU134" s="19" t="s">
        <v>84</v>
      </c>
      <c r="AY134" s="19" t="s">
        <v>151</v>
      </c>
      <c r="BE134" s="114">
        <f>IF(U134="základní",N134,0)</f>
        <v>0</v>
      </c>
      <c r="BF134" s="114">
        <f>IF(U134="snížená",N134,0)</f>
        <v>0</v>
      </c>
      <c r="BG134" s="114">
        <f>IF(U134="zákl. přenesená",N134,0)</f>
        <v>0</v>
      </c>
      <c r="BH134" s="114">
        <f>IF(U134="sníž. přenesená",N134,0)</f>
        <v>0</v>
      </c>
      <c r="BI134" s="114">
        <f>IF(U134="nulová",N134,0)</f>
        <v>0</v>
      </c>
      <c r="BJ134" s="19" t="s">
        <v>79</v>
      </c>
      <c r="BK134" s="114">
        <f>ROUND(L134*K134,2)</f>
        <v>0</v>
      </c>
      <c r="BL134" s="19" t="s">
        <v>156</v>
      </c>
      <c r="BM134" s="19" t="s">
        <v>177</v>
      </c>
    </row>
    <row r="135" spans="2:65" s="1" customFormat="1" ht="25.5" customHeight="1">
      <c r="B135" s="137"/>
      <c r="C135" s="166" t="s">
        <v>72</v>
      </c>
      <c r="D135" s="166" t="s">
        <v>152</v>
      </c>
      <c r="E135" s="167" t="s">
        <v>178</v>
      </c>
      <c r="F135" s="248" t="s">
        <v>179</v>
      </c>
      <c r="G135" s="248"/>
      <c r="H135" s="248"/>
      <c r="I135" s="248"/>
      <c r="J135" s="168" t="s">
        <v>176</v>
      </c>
      <c r="K135" s="169">
        <v>157.19999999999999</v>
      </c>
      <c r="L135" s="249">
        <v>0</v>
      </c>
      <c r="M135" s="249"/>
      <c r="N135" s="247">
        <f>ROUND(L135*K135,2)</f>
        <v>0</v>
      </c>
      <c r="O135" s="247"/>
      <c r="P135" s="247"/>
      <c r="Q135" s="247"/>
      <c r="R135" s="140"/>
      <c r="T135" s="170" t="s">
        <v>5</v>
      </c>
      <c r="U135" s="44" t="s">
        <v>37</v>
      </c>
      <c r="V135" s="36"/>
      <c r="W135" s="171">
        <f>V135*K135</f>
        <v>0</v>
      </c>
      <c r="X135" s="171">
        <v>0</v>
      </c>
      <c r="Y135" s="171">
        <f>X135*K135</f>
        <v>0</v>
      </c>
      <c r="Z135" s="171">
        <v>0</v>
      </c>
      <c r="AA135" s="172">
        <f>Z135*K135</f>
        <v>0</v>
      </c>
      <c r="AR135" s="19" t="s">
        <v>156</v>
      </c>
      <c r="AT135" s="19" t="s">
        <v>152</v>
      </c>
      <c r="AU135" s="19" t="s">
        <v>84</v>
      </c>
      <c r="AY135" s="19" t="s">
        <v>151</v>
      </c>
      <c r="BE135" s="114">
        <f>IF(U135="základní",N135,0)</f>
        <v>0</v>
      </c>
      <c r="BF135" s="114">
        <f>IF(U135="snížená",N135,0)</f>
        <v>0</v>
      </c>
      <c r="BG135" s="114">
        <f>IF(U135="zákl. přenesená",N135,0)</f>
        <v>0</v>
      </c>
      <c r="BH135" s="114">
        <f>IF(U135="sníž. přenesená",N135,0)</f>
        <v>0</v>
      </c>
      <c r="BI135" s="114">
        <f>IF(U135="nulová",N135,0)</f>
        <v>0</v>
      </c>
      <c r="BJ135" s="19" t="s">
        <v>79</v>
      </c>
      <c r="BK135" s="114">
        <f>ROUND(L135*K135,2)</f>
        <v>0</v>
      </c>
      <c r="BL135" s="19" t="s">
        <v>156</v>
      </c>
      <c r="BM135" s="19" t="s">
        <v>180</v>
      </c>
    </row>
    <row r="136" spans="2:65" s="10" customFormat="1" ht="29.85" customHeight="1">
      <c r="B136" s="155"/>
      <c r="C136" s="156"/>
      <c r="D136" s="165" t="s">
        <v>126</v>
      </c>
      <c r="E136" s="165"/>
      <c r="F136" s="165"/>
      <c r="G136" s="165"/>
      <c r="H136" s="165"/>
      <c r="I136" s="165"/>
      <c r="J136" s="165"/>
      <c r="K136" s="165"/>
      <c r="L136" s="165"/>
      <c r="M136" s="165"/>
      <c r="N136" s="250">
        <f>BK136</f>
        <v>0</v>
      </c>
      <c r="O136" s="251"/>
      <c r="P136" s="251"/>
      <c r="Q136" s="251"/>
      <c r="R136" s="158"/>
      <c r="T136" s="159"/>
      <c r="U136" s="156"/>
      <c r="V136" s="156"/>
      <c r="W136" s="160">
        <f>W137</f>
        <v>0</v>
      </c>
      <c r="X136" s="156"/>
      <c r="Y136" s="160">
        <f>Y137</f>
        <v>0</v>
      </c>
      <c r="Z136" s="156"/>
      <c r="AA136" s="161">
        <f>AA137</f>
        <v>0</v>
      </c>
      <c r="AR136" s="162" t="s">
        <v>79</v>
      </c>
      <c r="AT136" s="163" t="s">
        <v>71</v>
      </c>
      <c r="AU136" s="163" t="s">
        <v>79</v>
      </c>
      <c r="AY136" s="162" t="s">
        <v>151</v>
      </c>
      <c r="BK136" s="164">
        <f>BK137</f>
        <v>0</v>
      </c>
    </row>
    <row r="137" spans="2:65" s="1" customFormat="1" ht="38.25" customHeight="1">
      <c r="B137" s="137"/>
      <c r="C137" s="166" t="s">
        <v>72</v>
      </c>
      <c r="D137" s="166" t="s">
        <v>152</v>
      </c>
      <c r="E137" s="167" t="s">
        <v>181</v>
      </c>
      <c r="F137" s="248" t="s">
        <v>182</v>
      </c>
      <c r="G137" s="248"/>
      <c r="H137" s="248"/>
      <c r="I137" s="248"/>
      <c r="J137" s="168" t="s">
        <v>176</v>
      </c>
      <c r="K137" s="169">
        <v>37.729999999999997</v>
      </c>
      <c r="L137" s="249">
        <v>0</v>
      </c>
      <c r="M137" s="249"/>
      <c r="N137" s="247">
        <f>ROUND(L137*K137,2)</f>
        <v>0</v>
      </c>
      <c r="O137" s="247"/>
      <c r="P137" s="247"/>
      <c r="Q137" s="247"/>
      <c r="R137" s="140"/>
      <c r="T137" s="170" t="s">
        <v>5</v>
      </c>
      <c r="U137" s="44" t="s">
        <v>37</v>
      </c>
      <c r="V137" s="36"/>
      <c r="W137" s="171">
        <f>V137*K137</f>
        <v>0</v>
      </c>
      <c r="X137" s="171">
        <v>0</v>
      </c>
      <c r="Y137" s="171">
        <f>X137*K137</f>
        <v>0</v>
      </c>
      <c r="Z137" s="171">
        <v>0</v>
      </c>
      <c r="AA137" s="172">
        <f>Z137*K137</f>
        <v>0</v>
      </c>
      <c r="AR137" s="19" t="s">
        <v>156</v>
      </c>
      <c r="AT137" s="19" t="s">
        <v>152</v>
      </c>
      <c r="AU137" s="19" t="s">
        <v>84</v>
      </c>
      <c r="AY137" s="19" t="s">
        <v>151</v>
      </c>
      <c r="BE137" s="114">
        <f>IF(U137="základní",N137,0)</f>
        <v>0</v>
      </c>
      <c r="BF137" s="114">
        <f>IF(U137="snížená",N137,0)</f>
        <v>0</v>
      </c>
      <c r="BG137" s="114">
        <f>IF(U137="zákl. přenesená",N137,0)</f>
        <v>0</v>
      </c>
      <c r="BH137" s="114">
        <f>IF(U137="sníž. přenesená",N137,0)</f>
        <v>0</v>
      </c>
      <c r="BI137" s="114">
        <f>IF(U137="nulová",N137,0)</f>
        <v>0</v>
      </c>
      <c r="BJ137" s="19" t="s">
        <v>79</v>
      </c>
      <c r="BK137" s="114">
        <f>ROUND(L137*K137,2)</f>
        <v>0</v>
      </c>
      <c r="BL137" s="19" t="s">
        <v>156</v>
      </c>
      <c r="BM137" s="19" t="s">
        <v>183</v>
      </c>
    </row>
    <row r="138" spans="2:65" s="1" customFormat="1" ht="49.9" customHeight="1">
      <c r="B138" s="35"/>
      <c r="C138" s="36"/>
      <c r="D138" s="157" t="s">
        <v>184</v>
      </c>
      <c r="E138" s="36"/>
      <c r="F138" s="36"/>
      <c r="G138" s="36"/>
      <c r="H138" s="36"/>
      <c r="I138" s="36"/>
      <c r="J138" s="36"/>
      <c r="K138" s="36"/>
      <c r="L138" s="36"/>
      <c r="M138" s="36"/>
      <c r="N138" s="260">
        <f t="shared" ref="N138:N143" si="5">BK138</f>
        <v>0</v>
      </c>
      <c r="O138" s="261"/>
      <c r="P138" s="261"/>
      <c r="Q138" s="261"/>
      <c r="R138" s="37"/>
      <c r="T138" s="173"/>
      <c r="U138" s="36"/>
      <c r="V138" s="36"/>
      <c r="W138" s="36"/>
      <c r="X138" s="36"/>
      <c r="Y138" s="36"/>
      <c r="Z138" s="36"/>
      <c r="AA138" s="74"/>
      <c r="AT138" s="19" t="s">
        <v>71</v>
      </c>
      <c r="AU138" s="19" t="s">
        <v>72</v>
      </c>
      <c r="AY138" s="19" t="s">
        <v>185</v>
      </c>
      <c r="BK138" s="114">
        <f>SUM(BK139:BK143)</f>
        <v>0</v>
      </c>
    </row>
    <row r="139" spans="2:65" s="1" customFormat="1" ht="22.35" customHeight="1">
      <c r="B139" s="35"/>
      <c r="C139" s="174" t="s">
        <v>5</v>
      </c>
      <c r="D139" s="174" t="s">
        <v>152</v>
      </c>
      <c r="E139" s="175" t="s">
        <v>5</v>
      </c>
      <c r="F139" s="258" t="s">
        <v>5</v>
      </c>
      <c r="G139" s="258"/>
      <c r="H139" s="258"/>
      <c r="I139" s="258"/>
      <c r="J139" s="176" t="s">
        <v>5</v>
      </c>
      <c r="K139" s="177"/>
      <c r="L139" s="249"/>
      <c r="M139" s="259"/>
      <c r="N139" s="259">
        <f t="shared" si="5"/>
        <v>0</v>
      </c>
      <c r="O139" s="259"/>
      <c r="P139" s="259"/>
      <c r="Q139" s="259"/>
      <c r="R139" s="37"/>
      <c r="T139" s="170" t="s">
        <v>5</v>
      </c>
      <c r="U139" s="178" t="s">
        <v>37</v>
      </c>
      <c r="V139" s="36"/>
      <c r="W139" s="36"/>
      <c r="X139" s="36"/>
      <c r="Y139" s="36"/>
      <c r="Z139" s="36"/>
      <c r="AA139" s="74"/>
      <c r="AT139" s="19" t="s">
        <v>185</v>
      </c>
      <c r="AU139" s="19" t="s">
        <v>79</v>
      </c>
      <c r="AY139" s="19" t="s">
        <v>185</v>
      </c>
      <c r="BE139" s="114">
        <f>IF(U139="základní",N139,0)</f>
        <v>0</v>
      </c>
      <c r="BF139" s="114">
        <f>IF(U139="snížená",N139,0)</f>
        <v>0</v>
      </c>
      <c r="BG139" s="114">
        <f>IF(U139="zákl. přenesená",N139,0)</f>
        <v>0</v>
      </c>
      <c r="BH139" s="114">
        <f>IF(U139="sníž. přenesená",N139,0)</f>
        <v>0</v>
      </c>
      <c r="BI139" s="114">
        <f>IF(U139="nulová",N139,0)</f>
        <v>0</v>
      </c>
      <c r="BJ139" s="19" t="s">
        <v>79</v>
      </c>
      <c r="BK139" s="114">
        <f>L139*K139</f>
        <v>0</v>
      </c>
    </row>
    <row r="140" spans="2:65" s="1" customFormat="1" ht="22.35" customHeight="1">
      <c r="B140" s="35"/>
      <c r="C140" s="174" t="s">
        <v>5</v>
      </c>
      <c r="D140" s="174" t="s">
        <v>152</v>
      </c>
      <c r="E140" s="175" t="s">
        <v>5</v>
      </c>
      <c r="F140" s="258" t="s">
        <v>5</v>
      </c>
      <c r="G140" s="258"/>
      <c r="H140" s="258"/>
      <c r="I140" s="258"/>
      <c r="J140" s="176" t="s">
        <v>5</v>
      </c>
      <c r="K140" s="177"/>
      <c r="L140" s="249"/>
      <c r="M140" s="259"/>
      <c r="N140" s="259">
        <f t="shared" si="5"/>
        <v>0</v>
      </c>
      <c r="O140" s="259"/>
      <c r="P140" s="259"/>
      <c r="Q140" s="259"/>
      <c r="R140" s="37"/>
      <c r="T140" s="170" t="s">
        <v>5</v>
      </c>
      <c r="U140" s="178" t="s">
        <v>37</v>
      </c>
      <c r="V140" s="36"/>
      <c r="W140" s="36"/>
      <c r="X140" s="36"/>
      <c r="Y140" s="36"/>
      <c r="Z140" s="36"/>
      <c r="AA140" s="74"/>
      <c r="AT140" s="19" t="s">
        <v>185</v>
      </c>
      <c r="AU140" s="19" t="s">
        <v>79</v>
      </c>
      <c r="AY140" s="19" t="s">
        <v>185</v>
      </c>
      <c r="BE140" s="114">
        <f>IF(U140="základní",N140,0)</f>
        <v>0</v>
      </c>
      <c r="BF140" s="114">
        <f>IF(U140="snížená",N140,0)</f>
        <v>0</v>
      </c>
      <c r="BG140" s="114">
        <f>IF(U140="zákl. přenesená",N140,0)</f>
        <v>0</v>
      </c>
      <c r="BH140" s="114">
        <f>IF(U140="sníž. přenesená",N140,0)</f>
        <v>0</v>
      </c>
      <c r="BI140" s="114">
        <f>IF(U140="nulová",N140,0)</f>
        <v>0</v>
      </c>
      <c r="BJ140" s="19" t="s">
        <v>79</v>
      </c>
      <c r="BK140" s="114">
        <f>L140*K140</f>
        <v>0</v>
      </c>
    </row>
    <row r="141" spans="2:65" s="1" customFormat="1" ht="22.35" customHeight="1">
      <c r="B141" s="35"/>
      <c r="C141" s="174" t="s">
        <v>5</v>
      </c>
      <c r="D141" s="174" t="s">
        <v>152</v>
      </c>
      <c r="E141" s="175" t="s">
        <v>5</v>
      </c>
      <c r="F141" s="258" t="s">
        <v>5</v>
      </c>
      <c r="G141" s="258"/>
      <c r="H141" s="258"/>
      <c r="I141" s="258"/>
      <c r="J141" s="176" t="s">
        <v>5</v>
      </c>
      <c r="K141" s="177"/>
      <c r="L141" s="249"/>
      <c r="M141" s="259"/>
      <c r="N141" s="259">
        <f t="shared" si="5"/>
        <v>0</v>
      </c>
      <c r="O141" s="259"/>
      <c r="P141" s="259"/>
      <c r="Q141" s="259"/>
      <c r="R141" s="37"/>
      <c r="T141" s="170" t="s">
        <v>5</v>
      </c>
      <c r="U141" s="178" t="s">
        <v>37</v>
      </c>
      <c r="V141" s="36"/>
      <c r="W141" s="36"/>
      <c r="X141" s="36"/>
      <c r="Y141" s="36"/>
      <c r="Z141" s="36"/>
      <c r="AA141" s="74"/>
      <c r="AT141" s="19" t="s">
        <v>185</v>
      </c>
      <c r="AU141" s="19" t="s">
        <v>79</v>
      </c>
      <c r="AY141" s="19" t="s">
        <v>185</v>
      </c>
      <c r="BE141" s="114">
        <f>IF(U141="základní",N141,0)</f>
        <v>0</v>
      </c>
      <c r="BF141" s="114">
        <f>IF(U141="snížená",N141,0)</f>
        <v>0</v>
      </c>
      <c r="BG141" s="114">
        <f>IF(U141="zákl. přenesená",N141,0)</f>
        <v>0</v>
      </c>
      <c r="BH141" s="114">
        <f>IF(U141="sníž. přenesená",N141,0)</f>
        <v>0</v>
      </c>
      <c r="BI141" s="114">
        <f>IF(U141="nulová",N141,0)</f>
        <v>0</v>
      </c>
      <c r="BJ141" s="19" t="s">
        <v>79</v>
      </c>
      <c r="BK141" s="114">
        <f>L141*K141</f>
        <v>0</v>
      </c>
    </row>
    <row r="142" spans="2:65" s="1" customFormat="1" ht="22.35" customHeight="1">
      <c r="B142" s="35"/>
      <c r="C142" s="174" t="s">
        <v>5</v>
      </c>
      <c r="D142" s="174" t="s">
        <v>152</v>
      </c>
      <c r="E142" s="175" t="s">
        <v>5</v>
      </c>
      <c r="F142" s="258" t="s">
        <v>5</v>
      </c>
      <c r="G142" s="258"/>
      <c r="H142" s="258"/>
      <c r="I142" s="258"/>
      <c r="J142" s="176" t="s">
        <v>5</v>
      </c>
      <c r="K142" s="177"/>
      <c r="L142" s="249"/>
      <c r="M142" s="259"/>
      <c r="N142" s="259">
        <f t="shared" si="5"/>
        <v>0</v>
      </c>
      <c r="O142" s="259"/>
      <c r="P142" s="259"/>
      <c r="Q142" s="259"/>
      <c r="R142" s="37"/>
      <c r="T142" s="170" t="s">
        <v>5</v>
      </c>
      <c r="U142" s="178" t="s">
        <v>37</v>
      </c>
      <c r="V142" s="36"/>
      <c r="W142" s="36"/>
      <c r="X142" s="36"/>
      <c r="Y142" s="36"/>
      <c r="Z142" s="36"/>
      <c r="AA142" s="74"/>
      <c r="AT142" s="19" t="s">
        <v>185</v>
      </c>
      <c r="AU142" s="19" t="s">
        <v>79</v>
      </c>
      <c r="AY142" s="19" t="s">
        <v>185</v>
      </c>
      <c r="BE142" s="114">
        <f>IF(U142="základní",N142,0)</f>
        <v>0</v>
      </c>
      <c r="BF142" s="114">
        <f>IF(U142="snížená",N142,0)</f>
        <v>0</v>
      </c>
      <c r="BG142" s="114">
        <f>IF(U142="zákl. přenesená",N142,0)</f>
        <v>0</v>
      </c>
      <c r="BH142" s="114">
        <f>IF(U142="sníž. přenesená",N142,0)</f>
        <v>0</v>
      </c>
      <c r="BI142" s="114">
        <f>IF(U142="nulová",N142,0)</f>
        <v>0</v>
      </c>
      <c r="BJ142" s="19" t="s">
        <v>79</v>
      </c>
      <c r="BK142" s="114">
        <f>L142*K142</f>
        <v>0</v>
      </c>
    </row>
    <row r="143" spans="2:65" s="1" customFormat="1" ht="22.35" customHeight="1">
      <c r="B143" s="35"/>
      <c r="C143" s="174" t="s">
        <v>5</v>
      </c>
      <c r="D143" s="174" t="s">
        <v>152</v>
      </c>
      <c r="E143" s="175" t="s">
        <v>5</v>
      </c>
      <c r="F143" s="258" t="s">
        <v>5</v>
      </c>
      <c r="G143" s="258"/>
      <c r="H143" s="258"/>
      <c r="I143" s="258"/>
      <c r="J143" s="176" t="s">
        <v>5</v>
      </c>
      <c r="K143" s="177"/>
      <c r="L143" s="249"/>
      <c r="M143" s="259"/>
      <c r="N143" s="259">
        <f t="shared" si="5"/>
        <v>0</v>
      </c>
      <c r="O143" s="259"/>
      <c r="P143" s="259"/>
      <c r="Q143" s="259"/>
      <c r="R143" s="37"/>
      <c r="T143" s="170" t="s">
        <v>5</v>
      </c>
      <c r="U143" s="178" t="s">
        <v>37</v>
      </c>
      <c r="V143" s="56"/>
      <c r="W143" s="56"/>
      <c r="X143" s="56"/>
      <c r="Y143" s="56"/>
      <c r="Z143" s="56"/>
      <c r="AA143" s="58"/>
      <c r="AT143" s="19" t="s">
        <v>185</v>
      </c>
      <c r="AU143" s="19" t="s">
        <v>79</v>
      </c>
      <c r="AY143" s="19" t="s">
        <v>185</v>
      </c>
      <c r="BE143" s="114">
        <f>IF(U143="základní",N143,0)</f>
        <v>0</v>
      </c>
      <c r="BF143" s="114">
        <f>IF(U143="snížená",N143,0)</f>
        <v>0</v>
      </c>
      <c r="BG143" s="114">
        <f>IF(U143="zákl. přenesená",N143,0)</f>
        <v>0</v>
      </c>
      <c r="BH143" s="114">
        <f>IF(U143="sníž. přenesená",N143,0)</f>
        <v>0</v>
      </c>
      <c r="BI143" s="114">
        <f>IF(U143="nulová",N143,0)</f>
        <v>0</v>
      </c>
      <c r="BJ143" s="19" t="s">
        <v>79</v>
      </c>
      <c r="BK143" s="114">
        <f>L143*K143</f>
        <v>0</v>
      </c>
    </row>
    <row r="144" spans="2:65" s="1" customFormat="1" ht="6.95" customHeight="1">
      <c r="B144" s="59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1"/>
    </row>
  </sheetData>
  <mergeCells count="120">
    <mergeCell ref="N136:Q136"/>
    <mergeCell ref="N138:Q138"/>
    <mergeCell ref="H1:K1"/>
    <mergeCell ref="S2:AC2"/>
    <mergeCell ref="F141:I141"/>
    <mergeCell ref="L141:M141"/>
    <mergeCell ref="N141:Q141"/>
    <mergeCell ref="F142:I142"/>
    <mergeCell ref="L142:M142"/>
    <mergeCell ref="N142:Q142"/>
    <mergeCell ref="F133:I133"/>
    <mergeCell ref="L133:M133"/>
    <mergeCell ref="N133:Q133"/>
    <mergeCell ref="F134:I134"/>
    <mergeCell ref="L134:M134"/>
    <mergeCell ref="N134:Q134"/>
    <mergeCell ref="F135:I135"/>
    <mergeCell ref="L135:M135"/>
    <mergeCell ref="N135:Q135"/>
    <mergeCell ref="F129:I129"/>
    <mergeCell ref="L129:M129"/>
    <mergeCell ref="N129:Q129"/>
    <mergeCell ref="F130:I130"/>
    <mergeCell ref="L130:M130"/>
    <mergeCell ref="F143:I143"/>
    <mergeCell ref="L143:M143"/>
    <mergeCell ref="N143:Q143"/>
    <mergeCell ref="F137:I137"/>
    <mergeCell ref="L137:M137"/>
    <mergeCell ref="N137:Q137"/>
    <mergeCell ref="F139:I139"/>
    <mergeCell ref="L139:M139"/>
    <mergeCell ref="N139:Q139"/>
    <mergeCell ref="F140:I140"/>
    <mergeCell ref="L140:M140"/>
    <mergeCell ref="N140:Q140"/>
    <mergeCell ref="N130:Q130"/>
    <mergeCell ref="F132:I132"/>
    <mergeCell ref="L132:M132"/>
    <mergeCell ref="N132:Q132"/>
    <mergeCell ref="N131:Q131"/>
    <mergeCell ref="M119:Q119"/>
    <mergeCell ref="M120:Q120"/>
    <mergeCell ref="F122:I122"/>
    <mergeCell ref="L122:M122"/>
    <mergeCell ref="N122:Q122"/>
    <mergeCell ref="F126:I126"/>
    <mergeCell ref="L126:M126"/>
    <mergeCell ref="N126:Q126"/>
    <mergeCell ref="F128:I128"/>
    <mergeCell ref="L128:M128"/>
    <mergeCell ref="N128:Q128"/>
    <mergeCell ref="N123:Q123"/>
    <mergeCell ref="N124:Q124"/>
    <mergeCell ref="N125:Q125"/>
    <mergeCell ref="N127:Q127"/>
    <mergeCell ref="D102:H102"/>
    <mergeCell ref="N102:Q102"/>
    <mergeCell ref="N103:Q103"/>
    <mergeCell ref="L105:Q105"/>
    <mergeCell ref="C111:Q111"/>
    <mergeCell ref="F113:P113"/>
    <mergeCell ref="F114:P114"/>
    <mergeCell ref="F115:P115"/>
    <mergeCell ref="M117:P117"/>
    <mergeCell ref="N95:Q95"/>
    <mergeCell ref="N97:Q97"/>
    <mergeCell ref="D98:H98"/>
    <mergeCell ref="N98:Q98"/>
    <mergeCell ref="D99:H99"/>
    <mergeCell ref="N99:Q99"/>
    <mergeCell ref="D100:H100"/>
    <mergeCell ref="N100:Q100"/>
    <mergeCell ref="D101:H101"/>
    <mergeCell ref="N101:Q101"/>
    <mergeCell ref="M85:Q85"/>
    <mergeCell ref="C87:G87"/>
    <mergeCell ref="N87:Q87"/>
    <mergeCell ref="N89:Q89"/>
    <mergeCell ref="N90:Q90"/>
    <mergeCell ref="N91:Q91"/>
    <mergeCell ref="N92:Q92"/>
    <mergeCell ref="N93:Q93"/>
    <mergeCell ref="N94:Q94"/>
    <mergeCell ref="H37:J37"/>
    <mergeCell ref="M37:P37"/>
    <mergeCell ref="L39:P39"/>
    <mergeCell ref="C76:Q76"/>
    <mergeCell ref="F78:P78"/>
    <mergeCell ref="F79:P79"/>
    <mergeCell ref="F80:P80"/>
    <mergeCell ref="M82:P82"/>
    <mergeCell ref="M84:Q84"/>
    <mergeCell ref="M31:P31"/>
    <mergeCell ref="H33:J33"/>
    <mergeCell ref="M33:P33"/>
    <mergeCell ref="H34:J34"/>
    <mergeCell ref="M34:P34"/>
    <mergeCell ref="H35:J35"/>
    <mergeCell ref="M35:P35"/>
    <mergeCell ref="H36:J36"/>
    <mergeCell ref="M36:P36"/>
    <mergeCell ref="E16:L16"/>
    <mergeCell ref="O16:P16"/>
    <mergeCell ref="O18:P18"/>
    <mergeCell ref="O19:P19"/>
    <mergeCell ref="O21:P21"/>
    <mergeCell ref="O22:P22"/>
    <mergeCell ref="E25:L25"/>
    <mergeCell ref="M28:P28"/>
    <mergeCell ref="M29:P29"/>
    <mergeCell ref="C2:Q2"/>
    <mergeCell ref="C4:Q4"/>
    <mergeCell ref="F6:P6"/>
    <mergeCell ref="F7:P7"/>
    <mergeCell ref="F8:P8"/>
    <mergeCell ref="O10:P10"/>
    <mergeCell ref="O12:P12"/>
    <mergeCell ref="O13:P13"/>
    <mergeCell ref="O15:P15"/>
  </mergeCells>
  <dataValidations count="2">
    <dataValidation type="list" allowBlank="1" showInputMessage="1" showErrorMessage="1" error="Povoleny jsou hodnoty K, M." sqref="D139:D144">
      <formula1>"K, M"</formula1>
    </dataValidation>
    <dataValidation type="list" allowBlank="1" showInputMessage="1" showErrorMessage="1" error="Povoleny jsou hodnoty základní, snížená, zákl. přenesená, sníž. přenesená, nulová." sqref="U139:U144">
      <formula1>"základní, snížená, zákl. přenesená, sníž. přenesená, nulová"</formula1>
    </dataValidation>
  </dataValidations>
  <hyperlinks>
    <hyperlink ref="F1:G1" location="C2" display="1) Krycí list rozpočtu"/>
    <hyperlink ref="H1:K1" location="C87" display="2) Rekapitulace rozpočtu"/>
    <hyperlink ref="L1" location="C122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37"/>
  <sheetViews>
    <sheetView showGridLines="0" tabSelected="1" workbookViewId="0">
      <pane ySplit="1" topLeftCell="A2" activePane="bottomLeft" state="frozen"/>
      <selection pane="bottomLeft" activeCell="AF127" sqref="AF127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21"/>
      <c r="B1" s="12"/>
      <c r="C1" s="12"/>
      <c r="D1" s="13" t="s">
        <v>1</v>
      </c>
      <c r="E1" s="12"/>
      <c r="F1" s="14" t="s">
        <v>107</v>
      </c>
      <c r="G1" s="14"/>
      <c r="H1" s="262" t="s">
        <v>108</v>
      </c>
      <c r="I1" s="262"/>
      <c r="J1" s="262"/>
      <c r="K1" s="262"/>
      <c r="L1" s="14" t="s">
        <v>109</v>
      </c>
      <c r="M1" s="12"/>
      <c r="N1" s="12"/>
      <c r="O1" s="13" t="s">
        <v>110</v>
      </c>
      <c r="P1" s="12"/>
      <c r="Q1" s="12"/>
      <c r="R1" s="12"/>
      <c r="S1" s="14" t="s">
        <v>111</v>
      </c>
      <c r="T1" s="14"/>
      <c r="U1" s="121"/>
      <c r="V1" s="121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</row>
    <row r="2" spans="1:66" ht="36.950000000000003" customHeight="1">
      <c r="C2" s="179" t="s">
        <v>8</v>
      </c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S2" s="221" t="s">
        <v>9</v>
      </c>
      <c r="T2" s="222"/>
      <c r="U2" s="222"/>
      <c r="V2" s="222"/>
      <c r="W2" s="222"/>
      <c r="X2" s="222"/>
      <c r="Y2" s="222"/>
      <c r="Z2" s="222"/>
      <c r="AA2" s="222"/>
      <c r="AB2" s="222"/>
      <c r="AC2" s="222"/>
      <c r="AT2" s="19" t="s">
        <v>88</v>
      </c>
    </row>
    <row r="3" spans="1:66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2"/>
      <c r="AT3" s="19" t="s">
        <v>84</v>
      </c>
    </row>
    <row r="4" spans="1:66" ht="36.950000000000003" customHeight="1">
      <c r="B4" s="23"/>
      <c r="C4" s="181" t="s">
        <v>112</v>
      </c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24"/>
      <c r="T4" s="18" t="s">
        <v>13</v>
      </c>
      <c r="AT4" s="19" t="s">
        <v>7</v>
      </c>
    </row>
    <row r="5" spans="1:66" ht="6.95" customHeight="1">
      <c r="B5" s="23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4"/>
    </row>
    <row r="6" spans="1:66" ht="25.35" customHeight="1">
      <c r="B6" s="23"/>
      <c r="C6" s="26"/>
      <c r="D6" s="30" t="s">
        <v>18</v>
      </c>
      <c r="E6" s="26"/>
      <c r="F6" s="227" t="str">
        <f>'Rekapitulace stavby'!K6</f>
        <v>Rekonštrukcia ulíc v obci Brezany</v>
      </c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6"/>
      <c r="R6" s="24"/>
    </row>
    <row r="7" spans="1:66" ht="25.35" customHeight="1">
      <c r="B7" s="23"/>
      <c r="C7" s="26"/>
      <c r="D7" s="30" t="s">
        <v>113</v>
      </c>
      <c r="E7" s="26"/>
      <c r="F7" s="227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26"/>
      <c r="R7" s="24"/>
    </row>
    <row r="8" spans="1:66" s="1" customFormat="1" ht="32.85" customHeight="1">
      <c r="B8" s="35"/>
      <c r="C8" s="36"/>
      <c r="D8" s="29" t="s">
        <v>114</v>
      </c>
      <c r="E8" s="36"/>
      <c r="F8" s="187" t="s">
        <v>186</v>
      </c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36"/>
      <c r="R8" s="37"/>
    </row>
    <row r="9" spans="1:66" s="1" customFormat="1" ht="14.45" customHeight="1">
      <c r="B9" s="35"/>
      <c r="C9" s="36"/>
      <c r="D9" s="30" t="s">
        <v>19</v>
      </c>
      <c r="E9" s="36"/>
      <c r="F9" s="28" t="s">
        <v>5</v>
      </c>
      <c r="G9" s="36"/>
      <c r="H9" s="36"/>
      <c r="I9" s="36"/>
      <c r="J9" s="36"/>
      <c r="K9" s="36"/>
      <c r="L9" s="36"/>
      <c r="M9" s="30" t="s">
        <v>20</v>
      </c>
      <c r="N9" s="36"/>
      <c r="O9" s="28" t="s">
        <v>5</v>
      </c>
      <c r="P9" s="36"/>
      <c r="Q9" s="36"/>
      <c r="R9" s="37"/>
    </row>
    <row r="10" spans="1:66" s="1" customFormat="1" ht="14.45" customHeight="1">
      <c r="B10" s="35"/>
      <c r="C10" s="36"/>
      <c r="D10" s="30" t="s">
        <v>21</v>
      </c>
      <c r="E10" s="36"/>
      <c r="F10" s="28" t="s">
        <v>22</v>
      </c>
      <c r="G10" s="36"/>
      <c r="H10" s="36"/>
      <c r="I10" s="36"/>
      <c r="J10" s="36"/>
      <c r="K10" s="36"/>
      <c r="L10" s="36"/>
      <c r="M10" s="30" t="s">
        <v>23</v>
      </c>
      <c r="N10" s="36"/>
      <c r="O10" s="230"/>
      <c r="P10" s="231"/>
      <c r="Q10" s="36"/>
      <c r="R10" s="37"/>
    </row>
    <row r="11" spans="1:66" s="1" customFormat="1" ht="10.9" customHeight="1"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7"/>
    </row>
    <row r="12" spans="1:66" s="1" customFormat="1" ht="14.45" customHeight="1">
      <c r="B12" s="35"/>
      <c r="C12" s="36"/>
      <c r="D12" s="30" t="s">
        <v>26</v>
      </c>
      <c r="E12" s="36"/>
      <c r="F12" s="36"/>
      <c r="G12" s="36"/>
      <c r="H12" s="36"/>
      <c r="I12" s="36"/>
      <c r="J12" s="36"/>
      <c r="K12" s="36"/>
      <c r="L12" s="36"/>
      <c r="M12" s="30" t="s">
        <v>27</v>
      </c>
      <c r="N12" s="36"/>
      <c r="O12" s="185"/>
      <c r="P12" s="185"/>
      <c r="Q12" s="36"/>
      <c r="R12" s="37"/>
    </row>
    <row r="13" spans="1:66" s="1" customFormat="1" ht="18" customHeight="1">
      <c r="B13" s="35"/>
      <c r="C13" s="36"/>
      <c r="D13" s="36"/>
      <c r="E13" s="28" t="s">
        <v>208</v>
      </c>
      <c r="F13" s="36"/>
      <c r="G13" s="36"/>
      <c r="H13" s="36"/>
      <c r="I13" s="36"/>
      <c r="J13" s="36"/>
      <c r="K13" s="36"/>
      <c r="L13" s="36"/>
      <c r="M13" s="30" t="s">
        <v>28</v>
      </c>
      <c r="N13" s="36"/>
      <c r="O13" s="185"/>
      <c r="P13" s="185"/>
      <c r="Q13" s="36"/>
      <c r="R13" s="37"/>
    </row>
    <row r="14" spans="1:66" s="1" customFormat="1" ht="6.95" customHeight="1">
      <c r="B14" s="35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7"/>
    </row>
    <row r="15" spans="1:66" s="1" customFormat="1" ht="14.45" customHeight="1">
      <c r="B15" s="35"/>
      <c r="C15" s="36"/>
      <c r="D15" s="30" t="s">
        <v>29</v>
      </c>
      <c r="E15" s="36"/>
      <c r="F15" s="36"/>
      <c r="G15" s="36"/>
      <c r="H15" s="36"/>
      <c r="I15" s="36"/>
      <c r="J15" s="36"/>
      <c r="K15" s="36"/>
      <c r="L15" s="36"/>
      <c r="M15" s="30" t="s">
        <v>27</v>
      </c>
      <c r="N15" s="36"/>
      <c r="O15" s="232"/>
      <c r="P15" s="185"/>
      <c r="Q15" s="36"/>
      <c r="R15" s="37"/>
    </row>
    <row r="16" spans="1:66" s="1" customFormat="1" ht="18" customHeight="1">
      <c r="B16" s="35"/>
      <c r="C16" s="36"/>
      <c r="D16" s="36"/>
      <c r="E16" s="232"/>
      <c r="F16" s="233"/>
      <c r="G16" s="233"/>
      <c r="H16" s="233"/>
      <c r="I16" s="233"/>
      <c r="J16" s="233"/>
      <c r="K16" s="233"/>
      <c r="L16" s="233"/>
      <c r="M16" s="30" t="s">
        <v>28</v>
      </c>
      <c r="N16" s="36"/>
      <c r="O16" s="232"/>
      <c r="P16" s="185"/>
      <c r="Q16" s="36"/>
      <c r="R16" s="37"/>
    </row>
    <row r="17" spans="2:18" s="1" customFormat="1" ht="6.95" customHeight="1">
      <c r="B17" s="35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7"/>
    </row>
    <row r="18" spans="2:18" s="1" customFormat="1" ht="14.45" customHeight="1">
      <c r="B18" s="35"/>
      <c r="C18" s="36"/>
      <c r="D18" s="30" t="s">
        <v>30</v>
      </c>
      <c r="E18" s="36"/>
      <c r="F18" s="36"/>
      <c r="G18" s="36"/>
      <c r="H18" s="36"/>
      <c r="I18" s="36"/>
      <c r="J18" s="36"/>
      <c r="K18" s="36"/>
      <c r="L18" s="36"/>
      <c r="M18" s="30" t="s">
        <v>27</v>
      </c>
      <c r="N18" s="36"/>
      <c r="O18" s="185" t="str">
        <f>IF('Rekapitulace stavby'!AN16="","",'Rekapitulace stavby'!AN16)</f>
        <v/>
      </c>
      <c r="P18" s="185"/>
      <c r="Q18" s="36"/>
      <c r="R18" s="37"/>
    </row>
    <row r="19" spans="2:18" s="1" customFormat="1" ht="18" customHeight="1">
      <c r="B19" s="35"/>
      <c r="C19" s="36"/>
      <c r="D19" s="36"/>
      <c r="E19" s="28" t="str">
        <f>IF('Rekapitulace stavby'!E17="","",'Rekapitulace stavby'!E17)</f>
        <v xml:space="preserve"> </v>
      </c>
      <c r="F19" s="36"/>
      <c r="G19" s="36"/>
      <c r="H19" s="36"/>
      <c r="I19" s="36"/>
      <c r="J19" s="36"/>
      <c r="K19" s="36"/>
      <c r="L19" s="36"/>
      <c r="M19" s="30" t="s">
        <v>28</v>
      </c>
      <c r="N19" s="36"/>
      <c r="O19" s="185" t="str">
        <f>IF('Rekapitulace stavby'!AN17="","",'Rekapitulace stavby'!AN17)</f>
        <v/>
      </c>
      <c r="P19" s="185"/>
      <c r="Q19" s="36"/>
      <c r="R19" s="37"/>
    </row>
    <row r="20" spans="2:18" s="1" customFormat="1" ht="6.95" customHeight="1">
      <c r="B20" s="35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7"/>
    </row>
    <row r="21" spans="2:18" s="1" customFormat="1" ht="14.45" customHeight="1">
      <c r="B21" s="35"/>
      <c r="C21" s="36"/>
      <c r="D21" s="30" t="s">
        <v>31</v>
      </c>
      <c r="E21" s="36"/>
      <c r="F21" s="36"/>
      <c r="G21" s="36"/>
      <c r="H21" s="36"/>
      <c r="I21" s="36"/>
      <c r="J21" s="36"/>
      <c r="K21" s="36"/>
      <c r="L21" s="36"/>
      <c r="M21" s="30" t="s">
        <v>27</v>
      </c>
      <c r="N21" s="36"/>
      <c r="O21" s="185" t="str">
        <f>IF('Rekapitulace stavby'!AN19="","",'Rekapitulace stavby'!AN19)</f>
        <v/>
      </c>
      <c r="P21" s="185"/>
      <c r="Q21" s="36"/>
      <c r="R21" s="37"/>
    </row>
    <row r="22" spans="2:18" s="1" customFormat="1" ht="18" customHeight="1">
      <c r="B22" s="35"/>
      <c r="C22" s="36"/>
      <c r="D22" s="36"/>
      <c r="E22" s="28" t="str">
        <f>IF('Rekapitulace stavby'!E20="","",'Rekapitulace stavby'!E20)</f>
        <v xml:space="preserve"> </v>
      </c>
      <c r="F22" s="36"/>
      <c r="G22" s="36"/>
      <c r="H22" s="36"/>
      <c r="I22" s="36"/>
      <c r="J22" s="36"/>
      <c r="K22" s="36"/>
      <c r="L22" s="36"/>
      <c r="M22" s="30" t="s">
        <v>28</v>
      </c>
      <c r="N22" s="36"/>
      <c r="O22" s="185" t="str">
        <f>IF('Rekapitulace stavby'!AN20="","",'Rekapitulace stavby'!AN20)</f>
        <v/>
      </c>
      <c r="P22" s="185"/>
      <c r="Q22" s="36"/>
      <c r="R22" s="37"/>
    </row>
    <row r="23" spans="2:18" s="1" customFormat="1" ht="6.95" customHeight="1">
      <c r="B23" s="35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7"/>
    </row>
    <row r="24" spans="2:18" s="1" customFormat="1" ht="14.45" customHeight="1">
      <c r="B24" s="35"/>
      <c r="C24" s="36"/>
      <c r="D24" s="30" t="s">
        <v>32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7"/>
    </row>
    <row r="25" spans="2:18" s="1" customFormat="1" ht="16.5" customHeight="1">
      <c r="B25" s="35"/>
      <c r="C25" s="36"/>
      <c r="D25" s="36"/>
      <c r="E25" s="190" t="s">
        <v>5</v>
      </c>
      <c r="F25" s="190"/>
      <c r="G25" s="190"/>
      <c r="H25" s="190"/>
      <c r="I25" s="190"/>
      <c r="J25" s="190"/>
      <c r="K25" s="190"/>
      <c r="L25" s="190"/>
      <c r="M25" s="36"/>
      <c r="N25" s="36"/>
      <c r="O25" s="36"/>
      <c r="P25" s="36"/>
      <c r="Q25" s="36"/>
      <c r="R25" s="37"/>
    </row>
    <row r="26" spans="2:18" s="1" customFormat="1" ht="6.95" customHeight="1">
      <c r="B26" s="35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7"/>
    </row>
    <row r="27" spans="2:18" s="1" customFormat="1" ht="6.95" customHeight="1">
      <c r="B27" s="35"/>
      <c r="C27" s="36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36"/>
      <c r="R27" s="37"/>
    </row>
    <row r="28" spans="2:18" s="1" customFormat="1" ht="14.45" customHeight="1">
      <c r="B28" s="35"/>
      <c r="C28" s="36"/>
      <c r="D28" s="122" t="s">
        <v>116</v>
      </c>
      <c r="E28" s="36"/>
      <c r="F28" s="36"/>
      <c r="G28" s="36"/>
      <c r="H28" s="36"/>
      <c r="I28" s="36"/>
      <c r="J28" s="36"/>
      <c r="K28" s="36"/>
      <c r="L28" s="36"/>
      <c r="M28" s="191">
        <f>N89</f>
        <v>0</v>
      </c>
      <c r="N28" s="191"/>
      <c r="O28" s="191"/>
      <c r="P28" s="191"/>
      <c r="Q28" s="36"/>
      <c r="R28" s="37"/>
    </row>
    <row r="29" spans="2:18" s="1" customFormat="1" ht="14.45" customHeight="1">
      <c r="B29" s="35"/>
      <c r="C29" s="36"/>
      <c r="D29" s="34" t="s">
        <v>101</v>
      </c>
      <c r="E29" s="36"/>
      <c r="F29" s="36"/>
      <c r="G29" s="36"/>
      <c r="H29" s="36"/>
      <c r="I29" s="36"/>
      <c r="J29" s="36"/>
      <c r="K29" s="36"/>
      <c r="L29" s="36"/>
      <c r="M29" s="191">
        <f>N96</f>
        <v>0</v>
      </c>
      <c r="N29" s="191"/>
      <c r="O29" s="191"/>
      <c r="P29" s="191"/>
      <c r="Q29" s="36"/>
      <c r="R29" s="37"/>
    </row>
    <row r="30" spans="2:18" s="1" customFormat="1" ht="6.95" customHeight="1">
      <c r="B30" s="35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7"/>
    </row>
    <row r="31" spans="2:18" s="1" customFormat="1" ht="25.35" customHeight="1">
      <c r="B31" s="35"/>
      <c r="C31" s="36"/>
      <c r="D31" s="123" t="s">
        <v>35</v>
      </c>
      <c r="E31" s="36"/>
      <c r="F31" s="36"/>
      <c r="G31" s="36"/>
      <c r="H31" s="36"/>
      <c r="I31" s="36"/>
      <c r="J31" s="36"/>
      <c r="K31" s="36"/>
      <c r="L31" s="36"/>
      <c r="M31" s="234">
        <f>ROUNDUP(M28+M29,2)</f>
        <v>0</v>
      </c>
      <c r="N31" s="229"/>
      <c r="O31" s="229"/>
      <c r="P31" s="229"/>
      <c r="Q31" s="36"/>
      <c r="R31" s="37"/>
    </row>
    <row r="32" spans="2:18" s="1" customFormat="1" ht="6.95" customHeight="1">
      <c r="B32" s="35"/>
      <c r="C32" s="36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36"/>
      <c r="R32" s="37"/>
    </row>
    <row r="33" spans="2:18" s="1" customFormat="1" ht="14.45" customHeight="1">
      <c r="B33" s="35"/>
      <c r="C33" s="36"/>
      <c r="D33" s="42" t="s">
        <v>36</v>
      </c>
      <c r="E33" s="42" t="s">
        <v>37</v>
      </c>
      <c r="F33" s="43">
        <v>0.2</v>
      </c>
      <c r="G33" s="124" t="s">
        <v>38</v>
      </c>
      <c r="H33" s="235">
        <f>ROUNDUP((((SUM(BE96:BE103)+SUM(BE122:BE130))+SUM(BE132:BE136))),2)</f>
        <v>0</v>
      </c>
      <c r="I33" s="229"/>
      <c r="J33" s="229"/>
      <c r="K33" s="36"/>
      <c r="L33" s="36"/>
      <c r="M33" s="235">
        <f>ROUNDUP(((ROUNDUP((SUM(BE96:BE103)+SUM(BE122:BE130)), 2)*F33)+SUM(BE132:BE136)*F33),2)</f>
        <v>0</v>
      </c>
      <c r="N33" s="229"/>
      <c r="O33" s="229"/>
      <c r="P33" s="229"/>
      <c r="Q33" s="36"/>
      <c r="R33" s="37"/>
    </row>
    <row r="34" spans="2:18" s="1" customFormat="1" ht="14.45" customHeight="1">
      <c r="B34" s="35"/>
      <c r="C34" s="36"/>
      <c r="D34" s="36"/>
      <c r="E34" s="42" t="s">
        <v>39</v>
      </c>
      <c r="F34" s="43">
        <v>0.2</v>
      </c>
      <c r="G34" s="124" t="s">
        <v>38</v>
      </c>
      <c r="H34" s="235">
        <f>ROUNDUP((((SUM(BF96:BF103)+SUM(BF122:BF130))+SUM(BF132:BF136))),2)</f>
        <v>0</v>
      </c>
      <c r="I34" s="229"/>
      <c r="J34" s="229"/>
      <c r="K34" s="36"/>
      <c r="L34" s="36"/>
      <c r="M34" s="235">
        <f>ROUNDUP(((ROUNDUP((SUM(BF96:BF103)+SUM(BF122:BF130)), 2)*F34)+SUM(BF132:BF136)*F34),2)</f>
        <v>0</v>
      </c>
      <c r="N34" s="229"/>
      <c r="O34" s="229"/>
      <c r="P34" s="229"/>
      <c r="Q34" s="36"/>
      <c r="R34" s="37"/>
    </row>
    <row r="35" spans="2:18" s="1" customFormat="1" ht="14.45" hidden="1" customHeight="1">
      <c r="B35" s="35"/>
      <c r="C35" s="36"/>
      <c r="D35" s="36"/>
      <c r="E35" s="42" t="s">
        <v>40</v>
      </c>
      <c r="F35" s="43">
        <v>0.2</v>
      </c>
      <c r="G35" s="124" t="s">
        <v>38</v>
      </c>
      <c r="H35" s="235">
        <f>ROUNDUP((((SUM(BG96:BG103)+SUM(BG122:BG130))+SUM(BG132:BG136))),2)</f>
        <v>0</v>
      </c>
      <c r="I35" s="229"/>
      <c r="J35" s="229"/>
      <c r="K35" s="36"/>
      <c r="L35" s="36"/>
      <c r="M35" s="235">
        <v>0</v>
      </c>
      <c r="N35" s="229"/>
      <c r="O35" s="229"/>
      <c r="P35" s="229"/>
      <c r="Q35" s="36"/>
      <c r="R35" s="37"/>
    </row>
    <row r="36" spans="2:18" s="1" customFormat="1" ht="14.45" hidden="1" customHeight="1">
      <c r="B36" s="35"/>
      <c r="C36" s="36"/>
      <c r="D36" s="36"/>
      <c r="E36" s="42" t="s">
        <v>41</v>
      </c>
      <c r="F36" s="43">
        <v>0.2</v>
      </c>
      <c r="G36" s="124" t="s">
        <v>38</v>
      </c>
      <c r="H36" s="235">
        <f>ROUNDUP((((SUM(BH96:BH103)+SUM(BH122:BH130))+SUM(BH132:BH136))),2)</f>
        <v>0</v>
      </c>
      <c r="I36" s="229"/>
      <c r="J36" s="229"/>
      <c r="K36" s="36"/>
      <c r="L36" s="36"/>
      <c r="M36" s="235">
        <v>0</v>
      </c>
      <c r="N36" s="229"/>
      <c r="O36" s="229"/>
      <c r="P36" s="229"/>
      <c r="Q36" s="36"/>
      <c r="R36" s="37"/>
    </row>
    <row r="37" spans="2:18" s="1" customFormat="1" ht="14.45" hidden="1" customHeight="1">
      <c r="B37" s="35"/>
      <c r="C37" s="36"/>
      <c r="D37" s="36"/>
      <c r="E37" s="42" t="s">
        <v>42</v>
      </c>
      <c r="F37" s="43">
        <v>0</v>
      </c>
      <c r="G37" s="124" t="s">
        <v>38</v>
      </c>
      <c r="H37" s="235">
        <f>ROUNDUP((((SUM(BI96:BI103)+SUM(BI122:BI130))+SUM(BI132:BI136))),2)</f>
        <v>0</v>
      </c>
      <c r="I37" s="229"/>
      <c r="J37" s="229"/>
      <c r="K37" s="36"/>
      <c r="L37" s="36"/>
      <c r="M37" s="235">
        <v>0</v>
      </c>
      <c r="N37" s="229"/>
      <c r="O37" s="229"/>
      <c r="P37" s="229"/>
      <c r="Q37" s="36"/>
      <c r="R37" s="37"/>
    </row>
    <row r="38" spans="2:18" s="1" customFormat="1" ht="6.95" customHeight="1"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7"/>
    </row>
    <row r="39" spans="2:18" s="1" customFormat="1" ht="25.35" customHeight="1">
      <c r="B39" s="35"/>
      <c r="C39" s="120"/>
      <c r="D39" s="125" t="s">
        <v>43</v>
      </c>
      <c r="E39" s="75"/>
      <c r="F39" s="75"/>
      <c r="G39" s="126" t="s">
        <v>44</v>
      </c>
      <c r="H39" s="127" t="s">
        <v>45</v>
      </c>
      <c r="I39" s="75"/>
      <c r="J39" s="75"/>
      <c r="K39" s="75"/>
      <c r="L39" s="236">
        <f>SUM(M31:M37)</f>
        <v>0</v>
      </c>
      <c r="M39" s="236"/>
      <c r="N39" s="236"/>
      <c r="O39" s="236"/>
      <c r="P39" s="237"/>
      <c r="Q39" s="120"/>
      <c r="R39" s="37"/>
    </row>
    <row r="40" spans="2:18" s="1" customFormat="1" ht="14.45" customHeight="1">
      <c r="B40" s="35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7"/>
    </row>
    <row r="41" spans="2:18" s="1" customFormat="1" ht="14.45" customHeight="1">
      <c r="B41" s="35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7"/>
    </row>
    <row r="42" spans="2:18">
      <c r="B42" s="23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4"/>
    </row>
    <row r="43" spans="2:18">
      <c r="B43" s="23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4"/>
    </row>
    <row r="44" spans="2:18">
      <c r="B44" s="23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4"/>
    </row>
    <row r="45" spans="2:18">
      <c r="B45" s="23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4"/>
    </row>
    <row r="46" spans="2:18">
      <c r="B46" s="23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4"/>
    </row>
    <row r="47" spans="2:18">
      <c r="B47" s="23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4"/>
    </row>
    <row r="48" spans="2:18">
      <c r="B48" s="23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4"/>
    </row>
    <row r="49" spans="2:18">
      <c r="B49" s="23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4"/>
    </row>
    <row r="50" spans="2:18" s="1" customFormat="1" ht="15">
      <c r="B50" s="35"/>
      <c r="C50" s="36"/>
      <c r="D50" s="50" t="s">
        <v>46</v>
      </c>
      <c r="E50" s="51"/>
      <c r="F50" s="51"/>
      <c r="G50" s="51"/>
      <c r="H50" s="52"/>
      <c r="I50" s="36"/>
      <c r="J50" s="50" t="s">
        <v>47</v>
      </c>
      <c r="K50" s="51"/>
      <c r="L50" s="51"/>
      <c r="M50" s="51"/>
      <c r="N50" s="51"/>
      <c r="O50" s="51"/>
      <c r="P50" s="52"/>
      <c r="Q50" s="36"/>
      <c r="R50" s="37"/>
    </row>
    <row r="51" spans="2:18">
      <c r="B51" s="23"/>
      <c r="C51" s="26"/>
      <c r="D51" s="53"/>
      <c r="E51" s="26"/>
      <c r="F51" s="26"/>
      <c r="G51" s="26"/>
      <c r="H51" s="54"/>
      <c r="I51" s="26"/>
      <c r="J51" s="53"/>
      <c r="K51" s="26"/>
      <c r="L51" s="26"/>
      <c r="M51" s="26"/>
      <c r="N51" s="26"/>
      <c r="O51" s="26"/>
      <c r="P51" s="54"/>
      <c r="Q51" s="26"/>
      <c r="R51" s="24"/>
    </row>
    <row r="52" spans="2:18">
      <c r="B52" s="23"/>
      <c r="C52" s="26"/>
      <c r="D52" s="53"/>
      <c r="E52" s="26"/>
      <c r="F52" s="26"/>
      <c r="G52" s="26"/>
      <c r="H52" s="54"/>
      <c r="I52" s="26"/>
      <c r="J52" s="53"/>
      <c r="K52" s="26"/>
      <c r="L52" s="26"/>
      <c r="M52" s="26"/>
      <c r="N52" s="26"/>
      <c r="O52" s="26"/>
      <c r="P52" s="54"/>
      <c r="Q52" s="26"/>
      <c r="R52" s="24"/>
    </row>
    <row r="53" spans="2:18">
      <c r="B53" s="23"/>
      <c r="C53" s="26"/>
      <c r="D53" s="53"/>
      <c r="E53" s="26"/>
      <c r="F53" s="26"/>
      <c r="G53" s="26"/>
      <c r="H53" s="54"/>
      <c r="I53" s="26"/>
      <c r="J53" s="53"/>
      <c r="K53" s="26"/>
      <c r="L53" s="26"/>
      <c r="M53" s="26"/>
      <c r="N53" s="26"/>
      <c r="O53" s="26"/>
      <c r="P53" s="54"/>
      <c r="Q53" s="26"/>
      <c r="R53" s="24"/>
    </row>
    <row r="54" spans="2:18">
      <c r="B54" s="23"/>
      <c r="C54" s="26"/>
      <c r="D54" s="53"/>
      <c r="E54" s="26"/>
      <c r="F54" s="26"/>
      <c r="G54" s="26"/>
      <c r="H54" s="54"/>
      <c r="I54" s="26"/>
      <c r="J54" s="53"/>
      <c r="K54" s="26"/>
      <c r="L54" s="26"/>
      <c r="M54" s="26"/>
      <c r="N54" s="26"/>
      <c r="O54" s="26"/>
      <c r="P54" s="54"/>
      <c r="Q54" s="26"/>
      <c r="R54" s="24"/>
    </row>
    <row r="55" spans="2:18">
      <c r="B55" s="23"/>
      <c r="C55" s="26"/>
      <c r="D55" s="53"/>
      <c r="E55" s="26"/>
      <c r="F55" s="26"/>
      <c r="G55" s="26"/>
      <c r="H55" s="54"/>
      <c r="I55" s="26"/>
      <c r="J55" s="53"/>
      <c r="K55" s="26"/>
      <c r="L55" s="26"/>
      <c r="M55" s="26"/>
      <c r="N55" s="26"/>
      <c r="O55" s="26"/>
      <c r="P55" s="54"/>
      <c r="Q55" s="26"/>
      <c r="R55" s="24"/>
    </row>
    <row r="56" spans="2:18">
      <c r="B56" s="23"/>
      <c r="C56" s="26"/>
      <c r="D56" s="53"/>
      <c r="E56" s="26"/>
      <c r="F56" s="26"/>
      <c r="G56" s="26"/>
      <c r="H56" s="54"/>
      <c r="I56" s="26"/>
      <c r="J56" s="53"/>
      <c r="K56" s="26"/>
      <c r="L56" s="26"/>
      <c r="M56" s="26"/>
      <c r="N56" s="26"/>
      <c r="O56" s="26"/>
      <c r="P56" s="54"/>
      <c r="Q56" s="26"/>
      <c r="R56" s="24"/>
    </row>
    <row r="57" spans="2:18">
      <c r="B57" s="23"/>
      <c r="C57" s="26"/>
      <c r="D57" s="53"/>
      <c r="E57" s="26"/>
      <c r="F57" s="26"/>
      <c r="G57" s="26"/>
      <c r="H57" s="54"/>
      <c r="I57" s="26"/>
      <c r="J57" s="53"/>
      <c r="K57" s="26"/>
      <c r="L57" s="26"/>
      <c r="M57" s="26"/>
      <c r="N57" s="26"/>
      <c r="O57" s="26"/>
      <c r="P57" s="54"/>
      <c r="Q57" s="26"/>
      <c r="R57" s="24"/>
    </row>
    <row r="58" spans="2:18">
      <c r="B58" s="23"/>
      <c r="C58" s="26"/>
      <c r="D58" s="53"/>
      <c r="E58" s="26"/>
      <c r="F58" s="26"/>
      <c r="G58" s="26"/>
      <c r="H58" s="54"/>
      <c r="I58" s="26"/>
      <c r="J58" s="53"/>
      <c r="K58" s="26"/>
      <c r="L58" s="26"/>
      <c r="M58" s="26"/>
      <c r="N58" s="26"/>
      <c r="O58" s="26"/>
      <c r="P58" s="54"/>
      <c r="Q58" s="26"/>
      <c r="R58" s="24"/>
    </row>
    <row r="59" spans="2:18" s="1" customFormat="1" ht="15">
      <c r="B59" s="35"/>
      <c r="C59" s="36"/>
      <c r="D59" s="55" t="s">
        <v>48</v>
      </c>
      <c r="E59" s="56"/>
      <c r="F59" s="56"/>
      <c r="G59" s="57" t="s">
        <v>49</v>
      </c>
      <c r="H59" s="58"/>
      <c r="I59" s="36"/>
      <c r="J59" s="55" t="s">
        <v>48</v>
      </c>
      <c r="K59" s="56"/>
      <c r="L59" s="56"/>
      <c r="M59" s="56"/>
      <c r="N59" s="57" t="s">
        <v>49</v>
      </c>
      <c r="O59" s="56"/>
      <c r="P59" s="58"/>
      <c r="Q59" s="36"/>
      <c r="R59" s="37"/>
    </row>
    <row r="60" spans="2:18">
      <c r="B60" s="23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4"/>
    </row>
    <row r="61" spans="2:18" s="1" customFormat="1" ht="15">
      <c r="B61" s="35"/>
      <c r="C61" s="36"/>
      <c r="D61" s="50" t="s">
        <v>50</v>
      </c>
      <c r="E61" s="51"/>
      <c r="F61" s="51"/>
      <c r="G61" s="51"/>
      <c r="H61" s="52"/>
      <c r="I61" s="36"/>
      <c r="J61" s="50" t="s">
        <v>51</v>
      </c>
      <c r="K61" s="51"/>
      <c r="L61" s="51"/>
      <c r="M61" s="51"/>
      <c r="N61" s="51"/>
      <c r="O61" s="51"/>
      <c r="P61" s="52"/>
      <c r="Q61" s="36"/>
      <c r="R61" s="37"/>
    </row>
    <row r="62" spans="2:18">
      <c r="B62" s="23"/>
      <c r="C62" s="26"/>
      <c r="D62" s="53"/>
      <c r="E62" s="26"/>
      <c r="F62" s="26"/>
      <c r="G62" s="26"/>
      <c r="H62" s="54"/>
      <c r="I62" s="26"/>
      <c r="J62" s="53"/>
      <c r="K62" s="26"/>
      <c r="L62" s="26"/>
      <c r="M62" s="26"/>
      <c r="N62" s="26"/>
      <c r="O62" s="26"/>
      <c r="P62" s="54"/>
      <c r="Q62" s="26"/>
      <c r="R62" s="24"/>
    </row>
    <row r="63" spans="2:18">
      <c r="B63" s="23"/>
      <c r="C63" s="26"/>
      <c r="D63" s="53"/>
      <c r="E63" s="26"/>
      <c r="F63" s="26"/>
      <c r="G63" s="26"/>
      <c r="H63" s="54"/>
      <c r="I63" s="26"/>
      <c r="J63" s="53"/>
      <c r="K63" s="26"/>
      <c r="L63" s="26"/>
      <c r="M63" s="26"/>
      <c r="N63" s="26"/>
      <c r="O63" s="26"/>
      <c r="P63" s="54"/>
      <c r="Q63" s="26"/>
      <c r="R63" s="24"/>
    </row>
    <row r="64" spans="2:18">
      <c r="B64" s="23"/>
      <c r="C64" s="26"/>
      <c r="D64" s="53"/>
      <c r="E64" s="26"/>
      <c r="F64" s="26"/>
      <c r="G64" s="26"/>
      <c r="H64" s="54"/>
      <c r="I64" s="26"/>
      <c r="J64" s="53"/>
      <c r="K64" s="26"/>
      <c r="L64" s="26"/>
      <c r="M64" s="26"/>
      <c r="N64" s="26"/>
      <c r="O64" s="26"/>
      <c r="P64" s="54"/>
      <c r="Q64" s="26"/>
      <c r="R64" s="24"/>
    </row>
    <row r="65" spans="2:18">
      <c r="B65" s="23"/>
      <c r="C65" s="26"/>
      <c r="D65" s="53"/>
      <c r="E65" s="26"/>
      <c r="F65" s="26"/>
      <c r="G65" s="26"/>
      <c r="H65" s="54"/>
      <c r="I65" s="26"/>
      <c r="J65" s="53"/>
      <c r="K65" s="26"/>
      <c r="L65" s="26"/>
      <c r="M65" s="26"/>
      <c r="N65" s="26"/>
      <c r="O65" s="26"/>
      <c r="P65" s="54"/>
      <c r="Q65" s="26"/>
      <c r="R65" s="24"/>
    </row>
    <row r="66" spans="2:18">
      <c r="B66" s="23"/>
      <c r="C66" s="26"/>
      <c r="D66" s="53"/>
      <c r="E66" s="26"/>
      <c r="F66" s="26"/>
      <c r="G66" s="26"/>
      <c r="H66" s="54"/>
      <c r="I66" s="26"/>
      <c r="J66" s="53"/>
      <c r="K66" s="26"/>
      <c r="L66" s="26"/>
      <c r="M66" s="26"/>
      <c r="N66" s="26"/>
      <c r="O66" s="26"/>
      <c r="P66" s="54"/>
      <c r="Q66" s="26"/>
      <c r="R66" s="24"/>
    </row>
    <row r="67" spans="2:18">
      <c r="B67" s="23"/>
      <c r="C67" s="26"/>
      <c r="D67" s="53"/>
      <c r="E67" s="26"/>
      <c r="F67" s="26"/>
      <c r="G67" s="26"/>
      <c r="H67" s="54"/>
      <c r="I67" s="26"/>
      <c r="J67" s="53"/>
      <c r="K67" s="26"/>
      <c r="L67" s="26"/>
      <c r="M67" s="26"/>
      <c r="N67" s="26"/>
      <c r="O67" s="26"/>
      <c r="P67" s="54"/>
      <c r="Q67" s="26"/>
      <c r="R67" s="24"/>
    </row>
    <row r="68" spans="2:18">
      <c r="B68" s="23"/>
      <c r="C68" s="26"/>
      <c r="D68" s="53"/>
      <c r="E68" s="26"/>
      <c r="F68" s="26"/>
      <c r="G68" s="26"/>
      <c r="H68" s="54"/>
      <c r="I68" s="26"/>
      <c r="J68" s="53"/>
      <c r="K68" s="26"/>
      <c r="L68" s="26"/>
      <c r="M68" s="26"/>
      <c r="N68" s="26"/>
      <c r="O68" s="26"/>
      <c r="P68" s="54"/>
      <c r="Q68" s="26"/>
      <c r="R68" s="24"/>
    </row>
    <row r="69" spans="2:18">
      <c r="B69" s="23"/>
      <c r="C69" s="26"/>
      <c r="D69" s="53"/>
      <c r="E69" s="26"/>
      <c r="F69" s="26"/>
      <c r="G69" s="26"/>
      <c r="H69" s="54"/>
      <c r="I69" s="26"/>
      <c r="J69" s="53"/>
      <c r="K69" s="26"/>
      <c r="L69" s="26"/>
      <c r="M69" s="26"/>
      <c r="N69" s="26"/>
      <c r="O69" s="26"/>
      <c r="P69" s="54"/>
      <c r="Q69" s="26"/>
      <c r="R69" s="24"/>
    </row>
    <row r="70" spans="2:18" s="1" customFormat="1" ht="15">
      <c r="B70" s="35"/>
      <c r="C70" s="36"/>
      <c r="D70" s="55" t="s">
        <v>48</v>
      </c>
      <c r="E70" s="56"/>
      <c r="F70" s="56"/>
      <c r="G70" s="57" t="s">
        <v>49</v>
      </c>
      <c r="H70" s="58"/>
      <c r="I70" s="36"/>
      <c r="J70" s="55" t="s">
        <v>48</v>
      </c>
      <c r="K70" s="56"/>
      <c r="L70" s="56"/>
      <c r="M70" s="56"/>
      <c r="N70" s="57" t="s">
        <v>49</v>
      </c>
      <c r="O70" s="56"/>
      <c r="P70" s="58"/>
      <c r="Q70" s="36"/>
      <c r="R70" s="37"/>
    </row>
    <row r="71" spans="2:18" s="1" customFormat="1" ht="14.45" customHeight="1">
      <c r="B71" s="59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1"/>
    </row>
    <row r="75" spans="2:18" s="1" customFormat="1" ht="6.95" customHeight="1"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4"/>
    </row>
    <row r="76" spans="2:18" s="1" customFormat="1" ht="36.950000000000003" customHeight="1">
      <c r="B76" s="35"/>
      <c r="C76" s="181" t="s">
        <v>117</v>
      </c>
      <c r="D76" s="182"/>
      <c r="E76" s="182"/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  <c r="R76" s="37"/>
    </row>
    <row r="77" spans="2:18" s="1" customFormat="1" ht="6.95" customHeight="1">
      <c r="B77" s="35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7"/>
    </row>
    <row r="78" spans="2:18" s="1" customFormat="1" ht="30" customHeight="1">
      <c r="B78" s="35"/>
      <c r="C78" s="30" t="s">
        <v>18</v>
      </c>
      <c r="D78" s="36"/>
      <c r="E78" s="36"/>
      <c r="F78" s="227" t="str">
        <f>F6</f>
        <v>Rekonštrukcia ulíc v obci Brezany</v>
      </c>
      <c r="G78" s="228"/>
      <c r="H78" s="228"/>
      <c r="I78" s="228"/>
      <c r="J78" s="228"/>
      <c r="K78" s="228"/>
      <c r="L78" s="228"/>
      <c r="M78" s="228"/>
      <c r="N78" s="228"/>
      <c r="O78" s="228"/>
      <c r="P78" s="228"/>
      <c r="Q78" s="36"/>
      <c r="R78" s="37"/>
    </row>
    <row r="79" spans="2:18" ht="30" customHeight="1">
      <c r="B79" s="23"/>
      <c r="C79" s="30" t="s">
        <v>113</v>
      </c>
      <c r="D79" s="26"/>
      <c r="E79" s="26"/>
      <c r="F79" s="227"/>
      <c r="G79" s="186"/>
      <c r="H79" s="186"/>
      <c r="I79" s="186"/>
      <c r="J79" s="186"/>
      <c r="K79" s="186"/>
      <c r="L79" s="186"/>
      <c r="M79" s="186"/>
      <c r="N79" s="186"/>
      <c r="O79" s="186"/>
      <c r="P79" s="186"/>
      <c r="Q79" s="26"/>
      <c r="R79" s="24"/>
    </row>
    <row r="80" spans="2:18" s="1" customFormat="1" ht="36.950000000000003" customHeight="1">
      <c r="B80" s="35"/>
      <c r="C80" s="69" t="s">
        <v>114</v>
      </c>
      <c r="D80" s="36"/>
      <c r="E80" s="36"/>
      <c r="F80" s="201" t="str">
        <f>F8</f>
        <v>SO-02 - Ulica Dole Roľju</v>
      </c>
      <c r="G80" s="229"/>
      <c r="H80" s="229"/>
      <c r="I80" s="229"/>
      <c r="J80" s="229"/>
      <c r="K80" s="229"/>
      <c r="L80" s="229"/>
      <c r="M80" s="229"/>
      <c r="N80" s="229"/>
      <c r="O80" s="229"/>
      <c r="P80" s="229"/>
      <c r="Q80" s="36"/>
      <c r="R80" s="37"/>
    </row>
    <row r="81" spans="2:47" s="1" customFormat="1" ht="6.95" customHeight="1"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7"/>
    </row>
    <row r="82" spans="2:47" s="1" customFormat="1" ht="18" customHeight="1">
      <c r="B82" s="35"/>
      <c r="C82" s="30" t="s">
        <v>21</v>
      </c>
      <c r="D82" s="36"/>
      <c r="E82" s="36"/>
      <c r="F82" s="28" t="str">
        <f>F10</f>
        <v xml:space="preserve"> </v>
      </c>
      <c r="G82" s="36"/>
      <c r="H82" s="36"/>
      <c r="I82" s="36"/>
      <c r="J82" s="36"/>
      <c r="K82" s="30" t="s">
        <v>23</v>
      </c>
      <c r="L82" s="36"/>
      <c r="M82" s="231"/>
      <c r="N82" s="231"/>
      <c r="O82" s="231"/>
      <c r="P82" s="231"/>
      <c r="Q82" s="36"/>
      <c r="R82" s="37"/>
    </row>
    <row r="83" spans="2:47" s="1" customFormat="1" ht="6.95" customHeight="1"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7"/>
    </row>
    <row r="84" spans="2:47" s="1" customFormat="1" ht="15">
      <c r="B84" s="35"/>
      <c r="C84" s="30" t="s">
        <v>26</v>
      </c>
      <c r="D84" s="36"/>
      <c r="E84" s="36"/>
      <c r="F84" s="28" t="str">
        <f>E13</f>
        <v>Obec Brezany</v>
      </c>
      <c r="G84" s="36"/>
      <c r="H84" s="36"/>
      <c r="I84" s="36"/>
      <c r="J84" s="36"/>
      <c r="K84" s="30" t="s">
        <v>30</v>
      </c>
      <c r="L84" s="36"/>
      <c r="M84" s="185" t="str">
        <f>E19</f>
        <v xml:space="preserve"> </v>
      </c>
      <c r="N84" s="185"/>
      <c r="O84" s="185"/>
      <c r="P84" s="185"/>
      <c r="Q84" s="185"/>
      <c r="R84" s="37"/>
    </row>
    <row r="85" spans="2:47" s="1" customFormat="1" ht="14.45" customHeight="1">
      <c r="B85" s="35"/>
      <c r="C85" s="30" t="s">
        <v>29</v>
      </c>
      <c r="D85" s="36"/>
      <c r="E85" s="36"/>
      <c r="F85" s="28"/>
      <c r="G85" s="36"/>
      <c r="H85" s="36"/>
      <c r="I85" s="36"/>
      <c r="J85" s="36"/>
      <c r="K85" s="30" t="s">
        <v>31</v>
      </c>
      <c r="L85" s="36"/>
      <c r="M85" s="185" t="str">
        <f>E22</f>
        <v xml:space="preserve"> </v>
      </c>
      <c r="N85" s="185"/>
      <c r="O85" s="185"/>
      <c r="P85" s="185"/>
      <c r="Q85" s="185"/>
      <c r="R85" s="37"/>
    </row>
    <row r="86" spans="2:47" s="1" customFormat="1" ht="10.35" customHeight="1"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7"/>
    </row>
    <row r="87" spans="2:47" s="1" customFormat="1" ht="29.25" customHeight="1">
      <c r="B87" s="35"/>
      <c r="C87" s="238" t="s">
        <v>118</v>
      </c>
      <c r="D87" s="239"/>
      <c r="E87" s="239"/>
      <c r="F87" s="239"/>
      <c r="G87" s="239"/>
      <c r="H87" s="120"/>
      <c r="I87" s="120"/>
      <c r="J87" s="120"/>
      <c r="K87" s="120"/>
      <c r="L87" s="120"/>
      <c r="M87" s="120"/>
      <c r="N87" s="238" t="s">
        <v>119</v>
      </c>
      <c r="O87" s="239"/>
      <c r="P87" s="239"/>
      <c r="Q87" s="239"/>
      <c r="R87" s="37"/>
    </row>
    <row r="88" spans="2:47" s="1" customFormat="1" ht="10.35" customHeight="1"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7"/>
    </row>
    <row r="89" spans="2:47" s="1" customFormat="1" ht="29.25" customHeight="1">
      <c r="B89" s="35"/>
      <c r="C89" s="128" t="s">
        <v>120</v>
      </c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226">
        <f>N122</f>
        <v>0</v>
      </c>
      <c r="O89" s="240"/>
      <c r="P89" s="240"/>
      <c r="Q89" s="240"/>
      <c r="R89" s="37"/>
      <c r="AU89" s="19" t="s">
        <v>121</v>
      </c>
    </row>
    <row r="90" spans="2:47" s="7" customFormat="1" ht="24.95" customHeight="1">
      <c r="B90" s="129"/>
      <c r="C90" s="130"/>
      <c r="D90" s="131" t="s">
        <v>122</v>
      </c>
      <c r="E90" s="130"/>
      <c r="F90" s="130"/>
      <c r="G90" s="130"/>
      <c r="H90" s="130"/>
      <c r="I90" s="130"/>
      <c r="J90" s="130"/>
      <c r="K90" s="130"/>
      <c r="L90" s="130"/>
      <c r="M90" s="130"/>
      <c r="N90" s="241">
        <f>N123</f>
        <v>0</v>
      </c>
      <c r="O90" s="242"/>
      <c r="P90" s="242"/>
      <c r="Q90" s="242"/>
      <c r="R90" s="132"/>
    </row>
    <row r="91" spans="2:47" s="8" customFormat="1" ht="19.899999999999999" customHeight="1">
      <c r="B91" s="133"/>
      <c r="C91" s="99"/>
      <c r="D91" s="110" t="s">
        <v>124</v>
      </c>
      <c r="E91" s="99"/>
      <c r="F91" s="99"/>
      <c r="G91" s="99"/>
      <c r="H91" s="99"/>
      <c r="I91" s="99"/>
      <c r="J91" s="99"/>
      <c r="K91" s="99"/>
      <c r="L91" s="99"/>
      <c r="M91" s="99"/>
      <c r="N91" s="216">
        <f>N124</f>
        <v>0</v>
      </c>
      <c r="O91" s="217"/>
      <c r="P91" s="217"/>
      <c r="Q91" s="217"/>
      <c r="R91" s="134"/>
    </row>
    <row r="92" spans="2:47" s="8" customFormat="1" ht="19.899999999999999" customHeight="1">
      <c r="B92" s="133"/>
      <c r="C92" s="99"/>
      <c r="D92" s="110" t="s">
        <v>187</v>
      </c>
      <c r="E92" s="99"/>
      <c r="F92" s="99"/>
      <c r="G92" s="99"/>
      <c r="H92" s="99"/>
      <c r="I92" s="99"/>
      <c r="J92" s="99"/>
      <c r="K92" s="99"/>
      <c r="L92" s="99"/>
      <c r="M92" s="99"/>
      <c r="N92" s="216">
        <f>N127</f>
        <v>0</v>
      </c>
      <c r="O92" s="217"/>
      <c r="P92" s="217"/>
      <c r="Q92" s="217"/>
      <c r="R92" s="134"/>
    </row>
    <row r="93" spans="2:47" s="8" customFormat="1" ht="19.899999999999999" customHeight="1">
      <c r="B93" s="133"/>
      <c r="C93" s="99"/>
      <c r="D93" s="110" t="s">
        <v>126</v>
      </c>
      <c r="E93" s="99"/>
      <c r="F93" s="99"/>
      <c r="G93" s="99"/>
      <c r="H93" s="99"/>
      <c r="I93" s="99"/>
      <c r="J93" s="99"/>
      <c r="K93" s="99"/>
      <c r="L93" s="99"/>
      <c r="M93" s="99"/>
      <c r="N93" s="216">
        <f>N129</f>
        <v>0</v>
      </c>
      <c r="O93" s="217"/>
      <c r="P93" s="217"/>
      <c r="Q93" s="217"/>
      <c r="R93" s="134"/>
    </row>
    <row r="94" spans="2:47" s="7" customFormat="1" ht="21.75" customHeight="1">
      <c r="B94" s="129"/>
      <c r="C94" s="130"/>
      <c r="D94" s="131" t="s">
        <v>127</v>
      </c>
      <c r="E94" s="130"/>
      <c r="F94" s="130"/>
      <c r="G94" s="130"/>
      <c r="H94" s="130"/>
      <c r="I94" s="130"/>
      <c r="J94" s="130"/>
      <c r="K94" s="130"/>
      <c r="L94" s="130"/>
      <c r="M94" s="130"/>
      <c r="N94" s="243">
        <f>N131</f>
        <v>0</v>
      </c>
      <c r="O94" s="242"/>
      <c r="P94" s="242"/>
      <c r="Q94" s="242"/>
      <c r="R94" s="132"/>
    </row>
    <row r="95" spans="2:47" s="1" customFormat="1" ht="21.75" customHeight="1"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7"/>
    </row>
    <row r="96" spans="2:47" s="1" customFormat="1" ht="29.25" customHeight="1">
      <c r="B96" s="35"/>
      <c r="C96" s="128" t="s">
        <v>128</v>
      </c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240">
        <f>ROUNDUP(N97+N98+N99+N100+N101+N102,2)</f>
        <v>0</v>
      </c>
      <c r="O96" s="244"/>
      <c r="P96" s="244"/>
      <c r="Q96" s="244"/>
      <c r="R96" s="37"/>
      <c r="T96" s="135"/>
      <c r="U96" s="136" t="s">
        <v>36</v>
      </c>
    </row>
    <row r="97" spans="2:65" s="1" customFormat="1" ht="18" customHeight="1">
      <c r="B97" s="137"/>
      <c r="C97" s="138"/>
      <c r="D97" s="223" t="s">
        <v>129</v>
      </c>
      <c r="E97" s="245"/>
      <c r="F97" s="245"/>
      <c r="G97" s="245"/>
      <c r="H97" s="245"/>
      <c r="I97" s="138"/>
      <c r="J97" s="138"/>
      <c r="K97" s="138"/>
      <c r="L97" s="138"/>
      <c r="M97" s="138"/>
      <c r="N97" s="219">
        <f>ROUNDUP(N89*T97,2)</f>
        <v>0</v>
      </c>
      <c r="O97" s="246"/>
      <c r="P97" s="246"/>
      <c r="Q97" s="246"/>
      <c r="R97" s="140"/>
      <c r="S97" s="141"/>
      <c r="T97" s="142"/>
      <c r="U97" s="143" t="s">
        <v>37</v>
      </c>
      <c r="V97" s="141"/>
      <c r="W97" s="141"/>
      <c r="X97" s="141"/>
      <c r="Y97" s="141"/>
      <c r="Z97" s="141"/>
      <c r="AA97" s="141"/>
      <c r="AB97" s="141"/>
      <c r="AC97" s="141"/>
      <c r="AD97" s="141"/>
      <c r="AE97" s="141"/>
      <c r="AF97" s="141"/>
      <c r="AG97" s="141"/>
      <c r="AH97" s="141"/>
      <c r="AI97" s="141"/>
      <c r="AJ97" s="141"/>
      <c r="AK97" s="141"/>
      <c r="AL97" s="141"/>
      <c r="AM97" s="141"/>
      <c r="AN97" s="141"/>
      <c r="AO97" s="141"/>
      <c r="AP97" s="141"/>
      <c r="AQ97" s="141"/>
      <c r="AR97" s="141"/>
      <c r="AS97" s="141"/>
      <c r="AT97" s="141"/>
      <c r="AU97" s="141"/>
      <c r="AV97" s="141"/>
      <c r="AW97" s="141"/>
      <c r="AX97" s="141"/>
      <c r="AY97" s="144" t="s">
        <v>130</v>
      </c>
      <c r="AZ97" s="141"/>
      <c r="BA97" s="141"/>
      <c r="BB97" s="141"/>
      <c r="BC97" s="141"/>
      <c r="BD97" s="141"/>
      <c r="BE97" s="145">
        <f t="shared" ref="BE97:BE102" si="0">IF(U97="základní",N97,0)</f>
        <v>0</v>
      </c>
      <c r="BF97" s="145">
        <f t="shared" ref="BF97:BF102" si="1">IF(U97="snížená",N97,0)</f>
        <v>0</v>
      </c>
      <c r="BG97" s="145">
        <f t="shared" ref="BG97:BG102" si="2">IF(U97="zákl. přenesená",N97,0)</f>
        <v>0</v>
      </c>
      <c r="BH97" s="145">
        <f t="shared" ref="BH97:BH102" si="3">IF(U97="sníž. přenesená",N97,0)</f>
        <v>0</v>
      </c>
      <c r="BI97" s="145">
        <f t="shared" ref="BI97:BI102" si="4">IF(U97="nulová",N97,0)</f>
        <v>0</v>
      </c>
      <c r="BJ97" s="144" t="s">
        <v>79</v>
      </c>
      <c r="BK97" s="141"/>
      <c r="BL97" s="141"/>
      <c r="BM97" s="141"/>
    </row>
    <row r="98" spans="2:65" s="1" customFormat="1" ht="18" customHeight="1">
      <c r="B98" s="137"/>
      <c r="C98" s="138"/>
      <c r="D98" s="223" t="s">
        <v>131</v>
      </c>
      <c r="E98" s="245"/>
      <c r="F98" s="245"/>
      <c r="G98" s="245"/>
      <c r="H98" s="245"/>
      <c r="I98" s="138"/>
      <c r="J98" s="138"/>
      <c r="K98" s="138"/>
      <c r="L98" s="138"/>
      <c r="M98" s="138"/>
      <c r="N98" s="219">
        <f>ROUNDUP(N89*T98,2)</f>
        <v>0</v>
      </c>
      <c r="O98" s="246"/>
      <c r="P98" s="246"/>
      <c r="Q98" s="246"/>
      <c r="R98" s="140"/>
      <c r="S98" s="141"/>
      <c r="T98" s="142"/>
      <c r="U98" s="143" t="s">
        <v>37</v>
      </c>
      <c r="V98" s="141"/>
      <c r="W98" s="141"/>
      <c r="X98" s="141"/>
      <c r="Y98" s="141"/>
      <c r="Z98" s="141"/>
      <c r="AA98" s="141"/>
      <c r="AB98" s="141"/>
      <c r="AC98" s="141"/>
      <c r="AD98" s="141"/>
      <c r="AE98" s="141"/>
      <c r="AF98" s="141"/>
      <c r="AG98" s="141"/>
      <c r="AH98" s="141"/>
      <c r="AI98" s="141"/>
      <c r="AJ98" s="141"/>
      <c r="AK98" s="141"/>
      <c r="AL98" s="141"/>
      <c r="AM98" s="141"/>
      <c r="AN98" s="141"/>
      <c r="AO98" s="141"/>
      <c r="AP98" s="141"/>
      <c r="AQ98" s="141"/>
      <c r="AR98" s="141"/>
      <c r="AS98" s="141"/>
      <c r="AT98" s="141"/>
      <c r="AU98" s="141"/>
      <c r="AV98" s="141"/>
      <c r="AW98" s="141"/>
      <c r="AX98" s="141"/>
      <c r="AY98" s="144" t="s">
        <v>130</v>
      </c>
      <c r="AZ98" s="141"/>
      <c r="BA98" s="141"/>
      <c r="BB98" s="141"/>
      <c r="BC98" s="141"/>
      <c r="BD98" s="141"/>
      <c r="BE98" s="145">
        <f t="shared" si="0"/>
        <v>0</v>
      </c>
      <c r="BF98" s="145">
        <f t="shared" si="1"/>
        <v>0</v>
      </c>
      <c r="BG98" s="145">
        <f t="shared" si="2"/>
        <v>0</v>
      </c>
      <c r="BH98" s="145">
        <f t="shared" si="3"/>
        <v>0</v>
      </c>
      <c r="BI98" s="145">
        <f t="shared" si="4"/>
        <v>0</v>
      </c>
      <c r="BJ98" s="144" t="s">
        <v>79</v>
      </c>
      <c r="BK98" s="141"/>
      <c r="BL98" s="141"/>
      <c r="BM98" s="141"/>
    </row>
    <row r="99" spans="2:65" s="1" customFormat="1" ht="18" customHeight="1">
      <c r="B99" s="137"/>
      <c r="C99" s="138"/>
      <c r="D99" s="223" t="s">
        <v>132</v>
      </c>
      <c r="E99" s="245"/>
      <c r="F99" s="245"/>
      <c r="G99" s="245"/>
      <c r="H99" s="245"/>
      <c r="I99" s="138"/>
      <c r="J99" s="138"/>
      <c r="K99" s="138"/>
      <c r="L99" s="138"/>
      <c r="M99" s="138"/>
      <c r="N99" s="219">
        <f>ROUNDUP(N89*T99,2)</f>
        <v>0</v>
      </c>
      <c r="O99" s="246"/>
      <c r="P99" s="246"/>
      <c r="Q99" s="246"/>
      <c r="R99" s="140"/>
      <c r="S99" s="141"/>
      <c r="T99" s="142"/>
      <c r="U99" s="143" t="s">
        <v>37</v>
      </c>
      <c r="V99" s="141"/>
      <c r="W99" s="141"/>
      <c r="X99" s="141"/>
      <c r="Y99" s="141"/>
      <c r="Z99" s="141"/>
      <c r="AA99" s="141"/>
      <c r="AB99" s="141"/>
      <c r="AC99" s="141"/>
      <c r="AD99" s="141"/>
      <c r="AE99" s="141"/>
      <c r="AF99" s="141"/>
      <c r="AG99" s="141"/>
      <c r="AH99" s="141"/>
      <c r="AI99" s="141"/>
      <c r="AJ99" s="141"/>
      <c r="AK99" s="141"/>
      <c r="AL99" s="141"/>
      <c r="AM99" s="141"/>
      <c r="AN99" s="141"/>
      <c r="AO99" s="141"/>
      <c r="AP99" s="141"/>
      <c r="AQ99" s="141"/>
      <c r="AR99" s="141"/>
      <c r="AS99" s="141"/>
      <c r="AT99" s="141"/>
      <c r="AU99" s="141"/>
      <c r="AV99" s="141"/>
      <c r="AW99" s="141"/>
      <c r="AX99" s="141"/>
      <c r="AY99" s="144" t="s">
        <v>130</v>
      </c>
      <c r="AZ99" s="141"/>
      <c r="BA99" s="141"/>
      <c r="BB99" s="141"/>
      <c r="BC99" s="141"/>
      <c r="BD99" s="141"/>
      <c r="BE99" s="145">
        <f t="shared" si="0"/>
        <v>0</v>
      </c>
      <c r="BF99" s="145">
        <f t="shared" si="1"/>
        <v>0</v>
      </c>
      <c r="BG99" s="145">
        <f t="shared" si="2"/>
        <v>0</v>
      </c>
      <c r="BH99" s="145">
        <f t="shared" si="3"/>
        <v>0</v>
      </c>
      <c r="BI99" s="145">
        <f t="shared" si="4"/>
        <v>0</v>
      </c>
      <c r="BJ99" s="144" t="s">
        <v>79</v>
      </c>
      <c r="BK99" s="141"/>
      <c r="BL99" s="141"/>
      <c r="BM99" s="141"/>
    </row>
    <row r="100" spans="2:65" s="1" customFormat="1" ht="18" customHeight="1">
      <c r="B100" s="137"/>
      <c r="C100" s="138"/>
      <c r="D100" s="223" t="s">
        <v>133</v>
      </c>
      <c r="E100" s="245"/>
      <c r="F100" s="245"/>
      <c r="G100" s="245"/>
      <c r="H100" s="245"/>
      <c r="I100" s="138"/>
      <c r="J100" s="138"/>
      <c r="K100" s="138"/>
      <c r="L100" s="138"/>
      <c r="M100" s="138"/>
      <c r="N100" s="219">
        <f>ROUNDUP(N89*T100,2)</f>
        <v>0</v>
      </c>
      <c r="O100" s="246"/>
      <c r="P100" s="246"/>
      <c r="Q100" s="246"/>
      <c r="R100" s="140"/>
      <c r="S100" s="141"/>
      <c r="T100" s="142"/>
      <c r="U100" s="143" t="s">
        <v>37</v>
      </c>
      <c r="V100" s="141"/>
      <c r="W100" s="141"/>
      <c r="X100" s="141"/>
      <c r="Y100" s="141"/>
      <c r="Z100" s="141"/>
      <c r="AA100" s="141"/>
      <c r="AB100" s="141"/>
      <c r="AC100" s="141"/>
      <c r="AD100" s="141"/>
      <c r="AE100" s="141"/>
      <c r="AF100" s="141"/>
      <c r="AG100" s="141"/>
      <c r="AH100" s="141"/>
      <c r="AI100" s="141"/>
      <c r="AJ100" s="141"/>
      <c r="AK100" s="141"/>
      <c r="AL100" s="141"/>
      <c r="AM100" s="141"/>
      <c r="AN100" s="141"/>
      <c r="AO100" s="141"/>
      <c r="AP100" s="141"/>
      <c r="AQ100" s="141"/>
      <c r="AR100" s="141"/>
      <c r="AS100" s="141"/>
      <c r="AT100" s="141"/>
      <c r="AU100" s="141"/>
      <c r="AV100" s="141"/>
      <c r="AW100" s="141"/>
      <c r="AX100" s="141"/>
      <c r="AY100" s="144" t="s">
        <v>130</v>
      </c>
      <c r="AZ100" s="141"/>
      <c r="BA100" s="141"/>
      <c r="BB100" s="141"/>
      <c r="BC100" s="141"/>
      <c r="BD100" s="141"/>
      <c r="BE100" s="145">
        <f t="shared" si="0"/>
        <v>0</v>
      </c>
      <c r="BF100" s="145">
        <f t="shared" si="1"/>
        <v>0</v>
      </c>
      <c r="BG100" s="145">
        <f t="shared" si="2"/>
        <v>0</v>
      </c>
      <c r="BH100" s="145">
        <f t="shared" si="3"/>
        <v>0</v>
      </c>
      <c r="BI100" s="145">
        <f t="shared" si="4"/>
        <v>0</v>
      </c>
      <c r="BJ100" s="144" t="s">
        <v>79</v>
      </c>
      <c r="BK100" s="141"/>
      <c r="BL100" s="141"/>
      <c r="BM100" s="141"/>
    </row>
    <row r="101" spans="2:65" s="1" customFormat="1" ht="18" customHeight="1">
      <c r="B101" s="137"/>
      <c r="C101" s="138"/>
      <c r="D101" s="223" t="s">
        <v>134</v>
      </c>
      <c r="E101" s="245"/>
      <c r="F101" s="245"/>
      <c r="G101" s="245"/>
      <c r="H101" s="245"/>
      <c r="I101" s="138"/>
      <c r="J101" s="138"/>
      <c r="K101" s="138"/>
      <c r="L101" s="138"/>
      <c r="M101" s="138"/>
      <c r="N101" s="219">
        <f>ROUNDUP(N89*T101,2)</f>
        <v>0</v>
      </c>
      <c r="O101" s="246"/>
      <c r="P101" s="246"/>
      <c r="Q101" s="246"/>
      <c r="R101" s="140"/>
      <c r="S101" s="141"/>
      <c r="T101" s="142"/>
      <c r="U101" s="143" t="s">
        <v>37</v>
      </c>
      <c r="V101" s="141"/>
      <c r="W101" s="141"/>
      <c r="X101" s="141"/>
      <c r="Y101" s="141"/>
      <c r="Z101" s="141"/>
      <c r="AA101" s="141"/>
      <c r="AB101" s="141"/>
      <c r="AC101" s="141"/>
      <c r="AD101" s="141"/>
      <c r="AE101" s="141"/>
      <c r="AF101" s="141"/>
      <c r="AG101" s="141"/>
      <c r="AH101" s="141"/>
      <c r="AI101" s="141"/>
      <c r="AJ101" s="141"/>
      <c r="AK101" s="141"/>
      <c r="AL101" s="141"/>
      <c r="AM101" s="141"/>
      <c r="AN101" s="141"/>
      <c r="AO101" s="141"/>
      <c r="AP101" s="141"/>
      <c r="AQ101" s="141"/>
      <c r="AR101" s="141"/>
      <c r="AS101" s="141"/>
      <c r="AT101" s="141"/>
      <c r="AU101" s="141"/>
      <c r="AV101" s="141"/>
      <c r="AW101" s="141"/>
      <c r="AX101" s="141"/>
      <c r="AY101" s="144" t="s">
        <v>130</v>
      </c>
      <c r="AZ101" s="141"/>
      <c r="BA101" s="141"/>
      <c r="BB101" s="141"/>
      <c r="BC101" s="141"/>
      <c r="BD101" s="141"/>
      <c r="BE101" s="145">
        <f t="shared" si="0"/>
        <v>0</v>
      </c>
      <c r="BF101" s="145">
        <f t="shared" si="1"/>
        <v>0</v>
      </c>
      <c r="BG101" s="145">
        <f t="shared" si="2"/>
        <v>0</v>
      </c>
      <c r="BH101" s="145">
        <f t="shared" si="3"/>
        <v>0</v>
      </c>
      <c r="BI101" s="145">
        <f t="shared" si="4"/>
        <v>0</v>
      </c>
      <c r="BJ101" s="144" t="s">
        <v>79</v>
      </c>
      <c r="BK101" s="141"/>
      <c r="BL101" s="141"/>
      <c r="BM101" s="141"/>
    </row>
    <row r="102" spans="2:65" s="1" customFormat="1" ht="18" customHeight="1">
      <c r="B102" s="137"/>
      <c r="C102" s="138"/>
      <c r="D102" s="139" t="s">
        <v>135</v>
      </c>
      <c r="E102" s="138"/>
      <c r="F102" s="138"/>
      <c r="G102" s="138"/>
      <c r="H102" s="138"/>
      <c r="I102" s="138"/>
      <c r="J102" s="138"/>
      <c r="K102" s="138"/>
      <c r="L102" s="138"/>
      <c r="M102" s="138"/>
      <c r="N102" s="219">
        <f>ROUNDUP(N89*T102,2)</f>
        <v>0</v>
      </c>
      <c r="O102" s="246"/>
      <c r="P102" s="246"/>
      <c r="Q102" s="246"/>
      <c r="R102" s="140"/>
      <c r="S102" s="141"/>
      <c r="T102" s="146"/>
      <c r="U102" s="147" t="s">
        <v>37</v>
      </c>
      <c r="V102" s="141"/>
      <c r="W102" s="141"/>
      <c r="X102" s="141"/>
      <c r="Y102" s="141"/>
      <c r="Z102" s="141"/>
      <c r="AA102" s="141"/>
      <c r="AB102" s="141"/>
      <c r="AC102" s="141"/>
      <c r="AD102" s="141"/>
      <c r="AE102" s="141"/>
      <c r="AF102" s="141"/>
      <c r="AG102" s="141"/>
      <c r="AH102" s="141"/>
      <c r="AI102" s="141"/>
      <c r="AJ102" s="141"/>
      <c r="AK102" s="141"/>
      <c r="AL102" s="141"/>
      <c r="AM102" s="141"/>
      <c r="AN102" s="141"/>
      <c r="AO102" s="141"/>
      <c r="AP102" s="141"/>
      <c r="AQ102" s="141"/>
      <c r="AR102" s="141"/>
      <c r="AS102" s="141"/>
      <c r="AT102" s="141"/>
      <c r="AU102" s="141"/>
      <c r="AV102" s="141"/>
      <c r="AW102" s="141"/>
      <c r="AX102" s="141"/>
      <c r="AY102" s="144" t="s">
        <v>136</v>
      </c>
      <c r="AZ102" s="141"/>
      <c r="BA102" s="141"/>
      <c r="BB102" s="141"/>
      <c r="BC102" s="141"/>
      <c r="BD102" s="141"/>
      <c r="BE102" s="145">
        <f t="shared" si="0"/>
        <v>0</v>
      </c>
      <c r="BF102" s="145">
        <f t="shared" si="1"/>
        <v>0</v>
      </c>
      <c r="BG102" s="145">
        <f t="shared" si="2"/>
        <v>0</v>
      </c>
      <c r="BH102" s="145">
        <f t="shared" si="3"/>
        <v>0</v>
      </c>
      <c r="BI102" s="145">
        <f t="shared" si="4"/>
        <v>0</v>
      </c>
      <c r="BJ102" s="144" t="s">
        <v>79</v>
      </c>
      <c r="BK102" s="141"/>
      <c r="BL102" s="141"/>
      <c r="BM102" s="141"/>
    </row>
    <row r="103" spans="2:65" s="1" customFormat="1">
      <c r="B103" s="35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7"/>
    </row>
    <row r="104" spans="2:65" s="1" customFormat="1" ht="29.25" customHeight="1">
      <c r="B104" s="35"/>
      <c r="C104" s="119" t="s">
        <v>106</v>
      </c>
      <c r="D104" s="120"/>
      <c r="E104" s="120"/>
      <c r="F104" s="120"/>
      <c r="G104" s="120"/>
      <c r="H104" s="120"/>
      <c r="I104" s="120"/>
      <c r="J104" s="120"/>
      <c r="K104" s="120"/>
      <c r="L104" s="220">
        <f>ROUNDUP(SUM(N89+N96),2)</f>
        <v>0</v>
      </c>
      <c r="M104" s="220"/>
      <c r="N104" s="220"/>
      <c r="O104" s="220"/>
      <c r="P104" s="220"/>
      <c r="Q104" s="220"/>
      <c r="R104" s="37"/>
    </row>
    <row r="105" spans="2:65" s="1" customFormat="1" ht="6.95" customHeight="1">
      <c r="B105" s="59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1"/>
    </row>
    <row r="109" spans="2:65" s="1" customFormat="1" ht="6.95" customHeight="1">
      <c r="B109" s="62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4"/>
    </row>
    <row r="110" spans="2:65" s="1" customFormat="1" ht="36.950000000000003" customHeight="1">
      <c r="B110" s="35"/>
      <c r="C110" s="181" t="s">
        <v>137</v>
      </c>
      <c r="D110" s="229"/>
      <c r="E110" s="229"/>
      <c r="F110" s="229"/>
      <c r="G110" s="229"/>
      <c r="H110" s="229"/>
      <c r="I110" s="229"/>
      <c r="J110" s="229"/>
      <c r="K110" s="229"/>
      <c r="L110" s="229"/>
      <c r="M110" s="229"/>
      <c r="N110" s="229"/>
      <c r="O110" s="229"/>
      <c r="P110" s="229"/>
      <c r="Q110" s="229"/>
      <c r="R110" s="37"/>
    </row>
    <row r="111" spans="2:65" s="1" customFormat="1" ht="6.95" customHeight="1">
      <c r="B111" s="35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7"/>
    </row>
    <row r="112" spans="2:65" s="1" customFormat="1" ht="30" customHeight="1">
      <c r="B112" s="35"/>
      <c r="C112" s="30" t="s">
        <v>18</v>
      </c>
      <c r="D112" s="36"/>
      <c r="E112" s="36"/>
      <c r="F112" s="227" t="str">
        <f>F6</f>
        <v>Rekonštrukcia ulíc v obci Brezany</v>
      </c>
      <c r="G112" s="228"/>
      <c r="H112" s="228"/>
      <c r="I112" s="228"/>
      <c r="J112" s="228"/>
      <c r="K112" s="228"/>
      <c r="L112" s="228"/>
      <c r="M112" s="228"/>
      <c r="N112" s="228"/>
      <c r="O112" s="228"/>
      <c r="P112" s="228"/>
      <c r="Q112" s="36"/>
      <c r="R112" s="37"/>
    </row>
    <row r="113" spans="2:65" ht="30" customHeight="1">
      <c r="B113" s="23"/>
      <c r="C113" s="30" t="s">
        <v>113</v>
      </c>
      <c r="D113" s="26"/>
      <c r="E113" s="26"/>
      <c r="F113" s="227"/>
      <c r="G113" s="186"/>
      <c r="H113" s="186"/>
      <c r="I113" s="186"/>
      <c r="J113" s="186"/>
      <c r="K113" s="186"/>
      <c r="L113" s="186"/>
      <c r="M113" s="186"/>
      <c r="N113" s="186"/>
      <c r="O113" s="186"/>
      <c r="P113" s="186"/>
      <c r="Q113" s="26"/>
      <c r="R113" s="24"/>
    </row>
    <row r="114" spans="2:65" s="1" customFormat="1" ht="36.950000000000003" customHeight="1">
      <c r="B114" s="35"/>
      <c r="C114" s="69" t="s">
        <v>114</v>
      </c>
      <c r="D114" s="36"/>
      <c r="E114" s="36"/>
      <c r="F114" s="201" t="str">
        <f>F8</f>
        <v>SO-02 - Ulica Dole Roľju</v>
      </c>
      <c r="G114" s="229"/>
      <c r="H114" s="229"/>
      <c r="I114" s="229"/>
      <c r="J114" s="229"/>
      <c r="K114" s="229"/>
      <c r="L114" s="229"/>
      <c r="M114" s="229"/>
      <c r="N114" s="229"/>
      <c r="O114" s="229"/>
      <c r="P114" s="229"/>
      <c r="Q114" s="36"/>
      <c r="R114" s="37"/>
    </row>
    <row r="115" spans="2:65" s="1" customFormat="1" ht="6.95" customHeight="1">
      <c r="B115" s="35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7"/>
    </row>
    <row r="116" spans="2:65" s="1" customFormat="1" ht="18" customHeight="1">
      <c r="B116" s="35"/>
      <c r="C116" s="30" t="s">
        <v>21</v>
      </c>
      <c r="D116" s="36"/>
      <c r="E116" s="36"/>
      <c r="F116" s="28" t="str">
        <f>F10</f>
        <v xml:space="preserve"> </v>
      </c>
      <c r="G116" s="36"/>
      <c r="H116" s="36"/>
      <c r="I116" s="36"/>
      <c r="J116" s="36"/>
      <c r="K116" s="30" t="s">
        <v>23</v>
      </c>
      <c r="L116" s="36"/>
      <c r="M116" s="231"/>
      <c r="N116" s="231"/>
      <c r="O116" s="231"/>
      <c r="P116" s="231"/>
      <c r="Q116" s="36"/>
      <c r="R116" s="37"/>
    </row>
    <row r="117" spans="2:65" s="1" customFormat="1" ht="6.95" customHeight="1">
      <c r="B117" s="35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7"/>
    </row>
    <row r="118" spans="2:65" s="1" customFormat="1" ht="15">
      <c r="B118" s="35"/>
      <c r="C118" s="30" t="s">
        <v>26</v>
      </c>
      <c r="D118" s="36"/>
      <c r="E118" s="36"/>
      <c r="F118" s="28" t="str">
        <f>E13</f>
        <v>Obec Brezany</v>
      </c>
      <c r="G118" s="36"/>
      <c r="H118" s="36"/>
      <c r="I118" s="36"/>
      <c r="J118" s="36"/>
      <c r="K118" s="30" t="s">
        <v>30</v>
      </c>
      <c r="L118" s="36"/>
      <c r="M118" s="185" t="str">
        <f>E19</f>
        <v xml:space="preserve"> </v>
      </c>
      <c r="N118" s="185"/>
      <c r="O118" s="185"/>
      <c r="P118" s="185"/>
      <c r="Q118" s="185"/>
      <c r="R118" s="37"/>
    </row>
    <row r="119" spans="2:65" s="1" customFormat="1" ht="14.45" customHeight="1">
      <c r="B119" s="35"/>
      <c r="C119" s="30" t="s">
        <v>29</v>
      </c>
      <c r="D119" s="36"/>
      <c r="E119" s="36"/>
      <c r="F119" s="28"/>
      <c r="G119" s="36"/>
      <c r="H119" s="36"/>
      <c r="I119" s="36"/>
      <c r="J119" s="36"/>
      <c r="K119" s="30" t="s">
        <v>31</v>
      </c>
      <c r="L119" s="36"/>
      <c r="M119" s="185" t="str">
        <f>E22</f>
        <v xml:space="preserve"> </v>
      </c>
      <c r="N119" s="185"/>
      <c r="O119" s="185"/>
      <c r="P119" s="185"/>
      <c r="Q119" s="185"/>
      <c r="R119" s="37"/>
    </row>
    <row r="120" spans="2:65" s="1" customFormat="1" ht="10.35" customHeight="1">
      <c r="B120" s="35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7"/>
    </row>
    <row r="121" spans="2:65" s="9" customFormat="1" ht="29.25" customHeight="1">
      <c r="B121" s="148"/>
      <c r="C121" s="149" t="s">
        <v>138</v>
      </c>
      <c r="D121" s="150" t="s">
        <v>139</v>
      </c>
      <c r="E121" s="150" t="s">
        <v>54</v>
      </c>
      <c r="F121" s="252" t="s">
        <v>140</v>
      </c>
      <c r="G121" s="252"/>
      <c r="H121" s="252"/>
      <c r="I121" s="252"/>
      <c r="J121" s="150" t="s">
        <v>141</v>
      </c>
      <c r="K121" s="150" t="s">
        <v>142</v>
      </c>
      <c r="L121" s="252" t="s">
        <v>143</v>
      </c>
      <c r="M121" s="252"/>
      <c r="N121" s="252" t="s">
        <v>119</v>
      </c>
      <c r="O121" s="252"/>
      <c r="P121" s="252"/>
      <c r="Q121" s="253"/>
      <c r="R121" s="151"/>
      <c r="T121" s="76" t="s">
        <v>144</v>
      </c>
      <c r="U121" s="77" t="s">
        <v>36</v>
      </c>
      <c r="V121" s="77" t="s">
        <v>145</v>
      </c>
      <c r="W121" s="77" t="s">
        <v>146</v>
      </c>
      <c r="X121" s="77" t="s">
        <v>147</v>
      </c>
      <c r="Y121" s="77" t="s">
        <v>148</v>
      </c>
      <c r="Z121" s="77" t="s">
        <v>149</v>
      </c>
      <c r="AA121" s="78" t="s">
        <v>150</v>
      </c>
    </row>
    <row r="122" spans="2:65" s="1" customFormat="1" ht="29.25" customHeight="1">
      <c r="B122" s="35"/>
      <c r="C122" s="80" t="s">
        <v>116</v>
      </c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254">
        <f>BK122</f>
        <v>0</v>
      </c>
      <c r="O122" s="255"/>
      <c r="P122" s="255"/>
      <c r="Q122" s="255"/>
      <c r="R122" s="37"/>
      <c r="T122" s="79"/>
      <c r="U122" s="51"/>
      <c r="V122" s="51"/>
      <c r="W122" s="152">
        <f>W123+W131</f>
        <v>0</v>
      </c>
      <c r="X122" s="51"/>
      <c r="Y122" s="152">
        <f>Y123+Y131</f>
        <v>2.79999999999999E-4</v>
      </c>
      <c r="Z122" s="51"/>
      <c r="AA122" s="153">
        <f>AA123+AA131</f>
        <v>0</v>
      </c>
      <c r="AT122" s="19" t="s">
        <v>71</v>
      </c>
      <c r="AU122" s="19" t="s">
        <v>121</v>
      </c>
      <c r="BK122" s="154">
        <f>BK123+BK131</f>
        <v>0</v>
      </c>
    </row>
    <row r="123" spans="2:65" s="10" customFormat="1" ht="37.35" customHeight="1">
      <c r="B123" s="155"/>
      <c r="C123" s="156"/>
      <c r="D123" s="157" t="s">
        <v>122</v>
      </c>
      <c r="E123" s="157"/>
      <c r="F123" s="157"/>
      <c r="G123" s="157"/>
      <c r="H123" s="157"/>
      <c r="I123" s="157"/>
      <c r="J123" s="157"/>
      <c r="K123" s="157"/>
      <c r="L123" s="157"/>
      <c r="M123" s="157"/>
      <c r="N123" s="243">
        <f>BK123</f>
        <v>0</v>
      </c>
      <c r="O123" s="241"/>
      <c r="P123" s="241"/>
      <c r="Q123" s="241"/>
      <c r="R123" s="158"/>
      <c r="T123" s="159"/>
      <c r="U123" s="156"/>
      <c r="V123" s="156"/>
      <c r="W123" s="160">
        <f>W124+W127+W129</f>
        <v>0</v>
      </c>
      <c r="X123" s="156"/>
      <c r="Y123" s="160">
        <f>Y124+Y127+Y129</f>
        <v>2.79999999999999E-4</v>
      </c>
      <c r="Z123" s="156"/>
      <c r="AA123" s="161">
        <f>AA124+AA127+AA129</f>
        <v>0</v>
      </c>
      <c r="AR123" s="162" t="s">
        <v>79</v>
      </c>
      <c r="AT123" s="163" t="s">
        <v>71</v>
      </c>
      <c r="AU123" s="163" t="s">
        <v>72</v>
      </c>
      <c r="AY123" s="162" t="s">
        <v>151</v>
      </c>
      <c r="BK123" s="164">
        <f>BK124+BK127+BK129</f>
        <v>0</v>
      </c>
    </row>
    <row r="124" spans="2:65" s="10" customFormat="1" ht="19.899999999999999" customHeight="1">
      <c r="B124" s="155"/>
      <c r="C124" s="156"/>
      <c r="D124" s="165" t="s">
        <v>124</v>
      </c>
      <c r="E124" s="165"/>
      <c r="F124" s="165"/>
      <c r="G124" s="165"/>
      <c r="H124" s="165"/>
      <c r="I124" s="165"/>
      <c r="J124" s="165"/>
      <c r="K124" s="165"/>
      <c r="L124" s="165"/>
      <c r="M124" s="165"/>
      <c r="N124" s="256">
        <f>BK124</f>
        <v>0</v>
      </c>
      <c r="O124" s="257"/>
      <c r="P124" s="257"/>
      <c r="Q124" s="257"/>
      <c r="R124" s="158"/>
      <c r="T124" s="159"/>
      <c r="U124" s="156"/>
      <c r="V124" s="156"/>
      <c r="W124" s="160">
        <f>SUM(W125:W126)</f>
        <v>0</v>
      </c>
      <c r="X124" s="156"/>
      <c r="Y124" s="160">
        <f>SUM(Y125:Y126)</f>
        <v>0</v>
      </c>
      <c r="Z124" s="156"/>
      <c r="AA124" s="161">
        <f>SUM(AA125:AA126)</f>
        <v>0</v>
      </c>
      <c r="AR124" s="162" t="s">
        <v>79</v>
      </c>
      <c r="AT124" s="163" t="s">
        <v>71</v>
      </c>
      <c r="AU124" s="163" t="s">
        <v>79</v>
      </c>
      <c r="AY124" s="162" t="s">
        <v>151</v>
      </c>
      <c r="BK124" s="164">
        <f>SUM(BK125:BK126)</f>
        <v>0</v>
      </c>
    </row>
    <row r="125" spans="2:65" s="1" customFormat="1" ht="38.25" customHeight="1">
      <c r="B125" s="137"/>
      <c r="C125" s="166" t="s">
        <v>72</v>
      </c>
      <c r="D125" s="166" t="s">
        <v>152</v>
      </c>
      <c r="E125" s="167" t="s">
        <v>161</v>
      </c>
      <c r="F125" s="248" t="s">
        <v>162</v>
      </c>
      <c r="G125" s="248"/>
      <c r="H125" s="248"/>
      <c r="I125" s="248"/>
      <c r="J125" s="168" t="s">
        <v>155</v>
      </c>
      <c r="K125" s="169">
        <v>620</v>
      </c>
      <c r="L125" s="249">
        <v>0</v>
      </c>
      <c r="M125" s="249"/>
      <c r="N125" s="247">
        <f>ROUND(L125*K125,2)</f>
        <v>0</v>
      </c>
      <c r="O125" s="247"/>
      <c r="P125" s="247"/>
      <c r="Q125" s="247"/>
      <c r="R125" s="140"/>
      <c r="T125" s="170" t="s">
        <v>5</v>
      </c>
      <c r="U125" s="44" t="s">
        <v>37</v>
      </c>
      <c r="V125" s="36"/>
      <c r="W125" s="171">
        <f>V125*K125</f>
        <v>0</v>
      </c>
      <c r="X125" s="171">
        <v>0</v>
      </c>
      <c r="Y125" s="171">
        <f>X125*K125</f>
        <v>0</v>
      </c>
      <c r="Z125" s="171">
        <v>0</v>
      </c>
      <c r="AA125" s="172">
        <f>Z125*K125</f>
        <v>0</v>
      </c>
      <c r="AR125" s="19" t="s">
        <v>156</v>
      </c>
      <c r="AT125" s="19" t="s">
        <v>152</v>
      </c>
      <c r="AU125" s="19" t="s">
        <v>84</v>
      </c>
      <c r="AY125" s="19" t="s">
        <v>151</v>
      </c>
      <c r="BE125" s="114">
        <f>IF(U125="základní",N125,0)</f>
        <v>0</v>
      </c>
      <c r="BF125" s="114">
        <f>IF(U125="snížená",N125,0)</f>
        <v>0</v>
      </c>
      <c r="BG125" s="114">
        <f>IF(U125="zákl. přenesená",N125,0)</f>
        <v>0</v>
      </c>
      <c r="BH125" s="114">
        <f>IF(U125="sníž. přenesená",N125,0)</f>
        <v>0</v>
      </c>
      <c r="BI125" s="114">
        <f>IF(U125="nulová",N125,0)</f>
        <v>0</v>
      </c>
      <c r="BJ125" s="19" t="s">
        <v>79</v>
      </c>
      <c r="BK125" s="114">
        <f>ROUND(L125*K125,2)</f>
        <v>0</v>
      </c>
      <c r="BL125" s="19" t="s">
        <v>156</v>
      </c>
      <c r="BM125" s="19" t="s">
        <v>188</v>
      </c>
    </row>
    <row r="126" spans="2:65" s="1" customFormat="1" ht="38.25" customHeight="1">
      <c r="B126" s="137"/>
      <c r="C126" s="166" t="s">
        <v>72</v>
      </c>
      <c r="D126" s="166" t="s">
        <v>152</v>
      </c>
      <c r="E126" s="167" t="s">
        <v>164</v>
      </c>
      <c r="F126" s="248" t="s">
        <v>165</v>
      </c>
      <c r="G126" s="248"/>
      <c r="H126" s="248"/>
      <c r="I126" s="248"/>
      <c r="J126" s="168" t="s">
        <v>155</v>
      </c>
      <c r="K126" s="169">
        <v>620</v>
      </c>
      <c r="L126" s="249">
        <v>0</v>
      </c>
      <c r="M126" s="249"/>
      <c r="N126" s="247">
        <f>ROUND(L126*K126,2)</f>
        <v>0</v>
      </c>
      <c r="O126" s="247"/>
      <c r="P126" s="247"/>
      <c r="Q126" s="247"/>
      <c r="R126" s="140"/>
      <c r="T126" s="170" t="s">
        <v>5</v>
      </c>
      <c r="U126" s="44" t="s">
        <v>37</v>
      </c>
      <c r="V126" s="36"/>
      <c r="W126" s="171">
        <f>V126*K126</f>
        <v>0</v>
      </c>
      <c r="X126" s="171">
        <v>0</v>
      </c>
      <c r="Y126" s="171">
        <f>X126*K126</f>
        <v>0</v>
      </c>
      <c r="Z126" s="171">
        <v>0</v>
      </c>
      <c r="AA126" s="172">
        <f>Z126*K126</f>
        <v>0</v>
      </c>
      <c r="AR126" s="19" t="s">
        <v>156</v>
      </c>
      <c r="AT126" s="19" t="s">
        <v>152</v>
      </c>
      <c r="AU126" s="19" t="s">
        <v>84</v>
      </c>
      <c r="AY126" s="19" t="s">
        <v>151</v>
      </c>
      <c r="BE126" s="114">
        <f>IF(U126="základní",N126,0)</f>
        <v>0</v>
      </c>
      <c r="BF126" s="114">
        <f>IF(U126="snížená",N126,0)</f>
        <v>0</v>
      </c>
      <c r="BG126" s="114">
        <f>IF(U126="zákl. přenesená",N126,0)</f>
        <v>0</v>
      </c>
      <c r="BH126" s="114">
        <f>IF(U126="sníž. přenesená",N126,0)</f>
        <v>0</v>
      </c>
      <c r="BI126" s="114">
        <f>IF(U126="nulová",N126,0)</f>
        <v>0</v>
      </c>
      <c r="BJ126" s="19" t="s">
        <v>79</v>
      </c>
      <c r="BK126" s="114">
        <f>ROUND(L126*K126,2)</f>
        <v>0</v>
      </c>
      <c r="BL126" s="19" t="s">
        <v>156</v>
      </c>
      <c r="BM126" s="19" t="s">
        <v>189</v>
      </c>
    </row>
    <row r="127" spans="2:65" s="10" customFormat="1" ht="29.85" customHeight="1">
      <c r="B127" s="155"/>
      <c r="C127" s="156"/>
      <c r="D127" s="165" t="s">
        <v>187</v>
      </c>
      <c r="E127" s="165"/>
      <c r="F127" s="165"/>
      <c r="G127" s="165"/>
      <c r="H127" s="165"/>
      <c r="I127" s="165"/>
      <c r="J127" s="165"/>
      <c r="K127" s="165"/>
      <c r="L127" s="165"/>
      <c r="M127" s="165"/>
      <c r="N127" s="250">
        <f>BK127</f>
        <v>0</v>
      </c>
      <c r="O127" s="251"/>
      <c r="P127" s="251"/>
      <c r="Q127" s="251"/>
      <c r="R127" s="158"/>
      <c r="T127" s="159"/>
      <c r="U127" s="156"/>
      <c r="V127" s="156"/>
      <c r="W127" s="160">
        <f>W128</f>
        <v>0</v>
      </c>
      <c r="X127" s="156"/>
      <c r="Y127" s="160">
        <f>Y128</f>
        <v>2.79999999999999E-4</v>
      </c>
      <c r="Z127" s="156"/>
      <c r="AA127" s="161">
        <f>AA128</f>
        <v>0</v>
      </c>
      <c r="AR127" s="162" t="s">
        <v>79</v>
      </c>
      <c r="AT127" s="163" t="s">
        <v>71</v>
      </c>
      <c r="AU127" s="163" t="s">
        <v>79</v>
      </c>
      <c r="AY127" s="162" t="s">
        <v>151</v>
      </c>
      <c r="BK127" s="164">
        <f>BK128</f>
        <v>0</v>
      </c>
    </row>
    <row r="128" spans="2:65" s="1" customFormat="1" ht="25.5" customHeight="1">
      <c r="B128" s="137"/>
      <c r="C128" s="166" t="s">
        <v>72</v>
      </c>
      <c r="D128" s="166" t="s">
        <v>152</v>
      </c>
      <c r="E128" s="167" t="s">
        <v>167</v>
      </c>
      <c r="F128" s="248" t="s">
        <v>168</v>
      </c>
      <c r="G128" s="248"/>
      <c r="H128" s="248"/>
      <c r="I128" s="248"/>
      <c r="J128" s="168" t="s">
        <v>169</v>
      </c>
      <c r="K128" s="169">
        <v>15</v>
      </c>
      <c r="L128" s="249">
        <v>0</v>
      </c>
      <c r="M128" s="249"/>
      <c r="N128" s="247">
        <f>ROUND(L128*K128,2)</f>
        <v>0</v>
      </c>
      <c r="O128" s="247"/>
      <c r="P128" s="247"/>
      <c r="Q128" s="247"/>
      <c r="R128" s="140"/>
      <c r="T128" s="170" t="s">
        <v>5</v>
      </c>
      <c r="U128" s="44" t="s">
        <v>37</v>
      </c>
      <c r="V128" s="36"/>
      <c r="W128" s="171">
        <f>V128*K128</f>
        <v>0</v>
      </c>
      <c r="X128" s="171">
        <v>1.8666666666666601E-5</v>
      </c>
      <c r="Y128" s="171">
        <f>X128*K128</f>
        <v>2.79999999999999E-4</v>
      </c>
      <c r="Z128" s="171">
        <v>0</v>
      </c>
      <c r="AA128" s="172">
        <f>Z128*K128</f>
        <v>0</v>
      </c>
      <c r="AR128" s="19" t="s">
        <v>156</v>
      </c>
      <c r="AT128" s="19" t="s">
        <v>152</v>
      </c>
      <c r="AU128" s="19" t="s">
        <v>84</v>
      </c>
      <c r="AY128" s="19" t="s">
        <v>151</v>
      </c>
      <c r="BE128" s="114">
        <f>IF(U128="základní",N128,0)</f>
        <v>0</v>
      </c>
      <c r="BF128" s="114">
        <f>IF(U128="snížená",N128,0)</f>
        <v>0</v>
      </c>
      <c r="BG128" s="114">
        <f>IF(U128="zákl. přenesená",N128,0)</f>
        <v>0</v>
      </c>
      <c r="BH128" s="114">
        <f>IF(U128="sníž. přenesená",N128,0)</f>
        <v>0</v>
      </c>
      <c r="BI128" s="114">
        <f>IF(U128="nulová",N128,0)</f>
        <v>0</v>
      </c>
      <c r="BJ128" s="19" t="s">
        <v>79</v>
      </c>
      <c r="BK128" s="114">
        <f>ROUND(L128*K128,2)</f>
        <v>0</v>
      </c>
      <c r="BL128" s="19" t="s">
        <v>156</v>
      </c>
      <c r="BM128" s="19" t="s">
        <v>190</v>
      </c>
    </row>
    <row r="129" spans="2:65" s="10" customFormat="1" ht="29.85" customHeight="1">
      <c r="B129" s="155"/>
      <c r="C129" s="156"/>
      <c r="D129" s="165" t="s">
        <v>126</v>
      </c>
      <c r="E129" s="165"/>
      <c r="F129" s="165"/>
      <c r="G129" s="165"/>
      <c r="H129" s="165"/>
      <c r="I129" s="165"/>
      <c r="J129" s="165"/>
      <c r="K129" s="165"/>
      <c r="L129" s="165"/>
      <c r="M129" s="165"/>
      <c r="N129" s="250">
        <f>BK129</f>
        <v>0</v>
      </c>
      <c r="O129" s="251"/>
      <c r="P129" s="251"/>
      <c r="Q129" s="251"/>
      <c r="R129" s="158"/>
      <c r="T129" s="159"/>
      <c r="U129" s="156"/>
      <c r="V129" s="156"/>
      <c r="W129" s="160">
        <f>W130</f>
        <v>0</v>
      </c>
      <c r="X129" s="156"/>
      <c r="Y129" s="160">
        <f>Y130</f>
        <v>0</v>
      </c>
      <c r="Z129" s="156"/>
      <c r="AA129" s="161">
        <f>AA130</f>
        <v>0</v>
      </c>
      <c r="AR129" s="162" t="s">
        <v>79</v>
      </c>
      <c r="AT129" s="163" t="s">
        <v>71</v>
      </c>
      <c r="AU129" s="163" t="s">
        <v>79</v>
      </c>
      <c r="AY129" s="162" t="s">
        <v>151</v>
      </c>
      <c r="BK129" s="164">
        <f>BK130</f>
        <v>0</v>
      </c>
    </row>
    <row r="130" spans="2:65" s="1" customFormat="1" ht="38.25" customHeight="1">
      <c r="B130" s="137"/>
      <c r="C130" s="166" t="s">
        <v>72</v>
      </c>
      <c r="D130" s="166" t="s">
        <v>152</v>
      </c>
      <c r="E130" s="167" t="s">
        <v>181</v>
      </c>
      <c r="F130" s="248" t="s">
        <v>182</v>
      </c>
      <c r="G130" s="248"/>
      <c r="H130" s="248"/>
      <c r="I130" s="248"/>
      <c r="J130" s="168" t="s">
        <v>176</v>
      </c>
      <c r="K130" s="169">
        <v>89.28</v>
      </c>
      <c r="L130" s="249">
        <v>0</v>
      </c>
      <c r="M130" s="249"/>
      <c r="N130" s="247">
        <f>ROUND(L130*K130,2)</f>
        <v>0</v>
      </c>
      <c r="O130" s="247"/>
      <c r="P130" s="247"/>
      <c r="Q130" s="247"/>
      <c r="R130" s="140"/>
      <c r="T130" s="170" t="s">
        <v>5</v>
      </c>
      <c r="U130" s="44" t="s">
        <v>37</v>
      </c>
      <c r="V130" s="36"/>
      <c r="W130" s="171">
        <f>V130*K130</f>
        <v>0</v>
      </c>
      <c r="X130" s="171">
        <v>0</v>
      </c>
      <c r="Y130" s="171">
        <f>X130*K130</f>
        <v>0</v>
      </c>
      <c r="Z130" s="171">
        <v>0</v>
      </c>
      <c r="AA130" s="172">
        <f>Z130*K130</f>
        <v>0</v>
      </c>
      <c r="AR130" s="19" t="s">
        <v>156</v>
      </c>
      <c r="AT130" s="19" t="s">
        <v>152</v>
      </c>
      <c r="AU130" s="19" t="s">
        <v>84</v>
      </c>
      <c r="AY130" s="19" t="s">
        <v>151</v>
      </c>
      <c r="BE130" s="114">
        <f>IF(U130="základní",N130,0)</f>
        <v>0</v>
      </c>
      <c r="BF130" s="114">
        <f>IF(U130="snížená",N130,0)</f>
        <v>0</v>
      </c>
      <c r="BG130" s="114">
        <f>IF(U130="zákl. přenesená",N130,0)</f>
        <v>0</v>
      </c>
      <c r="BH130" s="114">
        <f>IF(U130="sníž. přenesená",N130,0)</f>
        <v>0</v>
      </c>
      <c r="BI130" s="114">
        <f>IF(U130="nulová",N130,0)</f>
        <v>0</v>
      </c>
      <c r="BJ130" s="19" t="s">
        <v>79</v>
      </c>
      <c r="BK130" s="114">
        <f>ROUND(L130*K130,2)</f>
        <v>0</v>
      </c>
      <c r="BL130" s="19" t="s">
        <v>156</v>
      </c>
      <c r="BM130" s="19" t="s">
        <v>191</v>
      </c>
    </row>
    <row r="131" spans="2:65" s="1" customFormat="1" ht="49.9" customHeight="1">
      <c r="B131" s="35"/>
      <c r="C131" s="36"/>
      <c r="D131" s="157" t="s">
        <v>184</v>
      </c>
      <c r="E131" s="36"/>
      <c r="F131" s="36"/>
      <c r="G131" s="36"/>
      <c r="H131" s="36"/>
      <c r="I131" s="36"/>
      <c r="J131" s="36"/>
      <c r="K131" s="36"/>
      <c r="L131" s="36"/>
      <c r="M131" s="36"/>
      <c r="N131" s="260">
        <f t="shared" ref="N131:N136" si="5">BK131</f>
        <v>0</v>
      </c>
      <c r="O131" s="261"/>
      <c r="P131" s="261"/>
      <c r="Q131" s="261"/>
      <c r="R131" s="37"/>
      <c r="T131" s="173"/>
      <c r="U131" s="36"/>
      <c r="V131" s="36"/>
      <c r="W131" s="36"/>
      <c r="X131" s="36"/>
      <c r="Y131" s="36"/>
      <c r="Z131" s="36"/>
      <c r="AA131" s="74"/>
      <c r="AT131" s="19" t="s">
        <v>71</v>
      </c>
      <c r="AU131" s="19" t="s">
        <v>72</v>
      </c>
      <c r="AY131" s="19" t="s">
        <v>185</v>
      </c>
      <c r="BK131" s="114">
        <f>SUM(BK132:BK136)</f>
        <v>0</v>
      </c>
    </row>
    <row r="132" spans="2:65" s="1" customFormat="1" ht="22.35" customHeight="1">
      <c r="B132" s="35"/>
      <c r="C132" s="174" t="s">
        <v>5</v>
      </c>
      <c r="D132" s="174" t="s">
        <v>152</v>
      </c>
      <c r="E132" s="175" t="s">
        <v>5</v>
      </c>
      <c r="F132" s="258" t="s">
        <v>5</v>
      </c>
      <c r="G132" s="258"/>
      <c r="H132" s="258"/>
      <c r="I132" s="258"/>
      <c r="J132" s="176" t="s">
        <v>5</v>
      </c>
      <c r="K132" s="177"/>
      <c r="L132" s="249"/>
      <c r="M132" s="259"/>
      <c r="N132" s="259">
        <f t="shared" si="5"/>
        <v>0</v>
      </c>
      <c r="O132" s="259"/>
      <c r="P132" s="259"/>
      <c r="Q132" s="259"/>
      <c r="R132" s="37"/>
      <c r="T132" s="170" t="s">
        <v>5</v>
      </c>
      <c r="U132" s="178" t="s">
        <v>37</v>
      </c>
      <c r="V132" s="36"/>
      <c r="W132" s="36"/>
      <c r="X132" s="36"/>
      <c r="Y132" s="36"/>
      <c r="Z132" s="36"/>
      <c r="AA132" s="74"/>
      <c r="AT132" s="19" t="s">
        <v>185</v>
      </c>
      <c r="AU132" s="19" t="s">
        <v>79</v>
      </c>
      <c r="AY132" s="19" t="s">
        <v>185</v>
      </c>
      <c r="BE132" s="114">
        <f>IF(U132="základní",N132,0)</f>
        <v>0</v>
      </c>
      <c r="BF132" s="114">
        <f>IF(U132="snížená",N132,0)</f>
        <v>0</v>
      </c>
      <c r="BG132" s="114">
        <f>IF(U132="zákl. přenesená",N132,0)</f>
        <v>0</v>
      </c>
      <c r="BH132" s="114">
        <f>IF(U132="sníž. přenesená",N132,0)</f>
        <v>0</v>
      </c>
      <c r="BI132" s="114">
        <f>IF(U132="nulová",N132,0)</f>
        <v>0</v>
      </c>
      <c r="BJ132" s="19" t="s">
        <v>79</v>
      </c>
      <c r="BK132" s="114">
        <f>L132*K132</f>
        <v>0</v>
      </c>
    </row>
    <row r="133" spans="2:65" s="1" customFormat="1" ht="22.35" customHeight="1">
      <c r="B133" s="35"/>
      <c r="C133" s="174" t="s">
        <v>5</v>
      </c>
      <c r="D133" s="174" t="s">
        <v>152</v>
      </c>
      <c r="E133" s="175" t="s">
        <v>5</v>
      </c>
      <c r="F133" s="258" t="s">
        <v>5</v>
      </c>
      <c r="G133" s="258"/>
      <c r="H133" s="258"/>
      <c r="I133" s="258"/>
      <c r="J133" s="176" t="s">
        <v>5</v>
      </c>
      <c r="K133" s="177"/>
      <c r="L133" s="249"/>
      <c r="M133" s="259"/>
      <c r="N133" s="259">
        <f t="shared" si="5"/>
        <v>0</v>
      </c>
      <c r="O133" s="259"/>
      <c r="P133" s="259"/>
      <c r="Q133" s="259"/>
      <c r="R133" s="37"/>
      <c r="T133" s="170" t="s">
        <v>5</v>
      </c>
      <c r="U133" s="178" t="s">
        <v>37</v>
      </c>
      <c r="V133" s="36"/>
      <c r="W133" s="36"/>
      <c r="X133" s="36"/>
      <c r="Y133" s="36"/>
      <c r="Z133" s="36"/>
      <c r="AA133" s="74"/>
      <c r="AT133" s="19" t="s">
        <v>185</v>
      </c>
      <c r="AU133" s="19" t="s">
        <v>79</v>
      </c>
      <c r="AY133" s="19" t="s">
        <v>185</v>
      </c>
      <c r="BE133" s="114">
        <f>IF(U133="základní",N133,0)</f>
        <v>0</v>
      </c>
      <c r="BF133" s="114">
        <f>IF(U133="snížená",N133,0)</f>
        <v>0</v>
      </c>
      <c r="BG133" s="114">
        <f>IF(U133="zákl. přenesená",N133,0)</f>
        <v>0</v>
      </c>
      <c r="BH133" s="114">
        <f>IF(U133="sníž. přenesená",N133,0)</f>
        <v>0</v>
      </c>
      <c r="BI133" s="114">
        <f>IF(U133="nulová",N133,0)</f>
        <v>0</v>
      </c>
      <c r="BJ133" s="19" t="s">
        <v>79</v>
      </c>
      <c r="BK133" s="114">
        <f>L133*K133</f>
        <v>0</v>
      </c>
    </row>
    <row r="134" spans="2:65" s="1" customFormat="1" ht="22.35" customHeight="1">
      <c r="B134" s="35"/>
      <c r="C134" s="174" t="s">
        <v>5</v>
      </c>
      <c r="D134" s="174" t="s">
        <v>152</v>
      </c>
      <c r="E134" s="175" t="s">
        <v>5</v>
      </c>
      <c r="F134" s="258" t="s">
        <v>5</v>
      </c>
      <c r="G134" s="258"/>
      <c r="H134" s="258"/>
      <c r="I134" s="258"/>
      <c r="J134" s="176" t="s">
        <v>5</v>
      </c>
      <c r="K134" s="177"/>
      <c r="L134" s="249"/>
      <c r="M134" s="259"/>
      <c r="N134" s="259">
        <f t="shared" si="5"/>
        <v>0</v>
      </c>
      <c r="O134" s="259"/>
      <c r="P134" s="259"/>
      <c r="Q134" s="259"/>
      <c r="R134" s="37"/>
      <c r="T134" s="170" t="s">
        <v>5</v>
      </c>
      <c r="U134" s="178" t="s">
        <v>37</v>
      </c>
      <c r="V134" s="36"/>
      <c r="W134" s="36"/>
      <c r="X134" s="36"/>
      <c r="Y134" s="36"/>
      <c r="Z134" s="36"/>
      <c r="AA134" s="74"/>
      <c r="AT134" s="19" t="s">
        <v>185</v>
      </c>
      <c r="AU134" s="19" t="s">
        <v>79</v>
      </c>
      <c r="AY134" s="19" t="s">
        <v>185</v>
      </c>
      <c r="BE134" s="114">
        <f>IF(U134="základní",N134,0)</f>
        <v>0</v>
      </c>
      <c r="BF134" s="114">
        <f>IF(U134="snížená",N134,0)</f>
        <v>0</v>
      </c>
      <c r="BG134" s="114">
        <f>IF(U134="zákl. přenesená",N134,0)</f>
        <v>0</v>
      </c>
      <c r="BH134" s="114">
        <f>IF(U134="sníž. přenesená",N134,0)</f>
        <v>0</v>
      </c>
      <c r="BI134" s="114">
        <f>IF(U134="nulová",N134,0)</f>
        <v>0</v>
      </c>
      <c r="BJ134" s="19" t="s">
        <v>79</v>
      </c>
      <c r="BK134" s="114">
        <f>L134*K134</f>
        <v>0</v>
      </c>
    </row>
    <row r="135" spans="2:65" s="1" customFormat="1" ht="22.35" customHeight="1">
      <c r="B135" s="35"/>
      <c r="C135" s="174" t="s">
        <v>5</v>
      </c>
      <c r="D135" s="174" t="s">
        <v>152</v>
      </c>
      <c r="E135" s="175" t="s">
        <v>5</v>
      </c>
      <c r="F135" s="258" t="s">
        <v>5</v>
      </c>
      <c r="G135" s="258"/>
      <c r="H135" s="258"/>
      <c r="I135" s="258"/>
      <c r="J135" s="176" t="s">
        <v>5</v>
      </c>
      <c r="K135" s="177"/>
      <c r="L135" s="249"/>
      <c r="M135" s="259"/>
      <c r="N135" s="259">
        <f t="shared" si="5"/>
        <v>0</v>
      </c>
      <c r="O135" s="259"/>
      <c r="P135" s="259"/>
      <c r="Q135" s="259"/>
      <c r="R135" s="37"/>
      <c r="T135" s="170" t="s">
        <v>5</v>
      </c>
      <c r="U135" s="178" t="s">
        <v>37</v>
      </c>
      <c r="V135" s="36"/>
      <c r="W135" s="36"/>
      <c r="X135" s="36"/>
      <c r="Y135" s="36"/>
      <c r="Z135" s="36"/>
      <c r="AA135" s="74"/>
      <c r="AT135" s="19" t="s">
        <v>185</v>
      </c>
      <c r="AU135" s="19" t="s">
        <v>79</v>
      </c>
      <c r="AY135" s="19" t="s">
        <v>185</v>
      </c>
      <c r="BE135" s="114">
        <f>IF(U135="základní",N135,0)</f>
        <v>0</v>
      </c>
      <c r="BF135" s="114">
        <f>IF(U135="snížená",N135,0)</f>
        <v>0</v>
      </c>
      <c r="BG135" s="114">
        <f>IF(U135="zákl. přenesená",N135,0)</f>
        <v>0</v>
      </c>
      <c r="BH135" s="114">
        <f>IF(U135="sníž. přenesená",N135,0)</f>
        <v>0</v>
      </c>
      <c r="BI135" s="114">
        <f>IF(U135="nulová",N135,0)</f>
        <v>0</v>
      </c>
      <c r="BJ135" s="19" t="s">
        <v>79</v>
      </c>
      <c r="BK135" s="114">
        <f>L135*K135</f>
        <v>0</v>
      </c>
    </row>
    <row r="136" spans="2:65" s="1" customFormat="1" ht="22.35" customHeight="1">
      <c r="B136" s="35"/>
      <c r="C136" s="174" t="s">
        <v>5</v>
      </c>
      <c r="D136" s="174" t="s">
        <v>152</v>
      </c>
      <c r="E136" s="175" t="s">
        <v>5</v>
      </c>
      <c r="F136" s="258" t="s">
        <v>5</v>
      </c>
      <c r="G136" s="258"/>
      <c r="H136" s="258"/>
      <c r="I136" s="258"/>
      <c r="J136" s="176" t="s">
        <v>5</v>
      </c>
      <c r="K136" s="177"/>
      <c r="L136" s="249"/>
      <c r="M136" s="259"/>
      <c r="N136" s="259">
        <f t="shared" si="5"/>
        <v>0</v>
      </c>
      <c r="O136" s="259"/>
      <c r="P136" s="259"/>
      <c r="Q136" s="259"/>
      <c r="R136" s="37"/>
      <c r="T136" s="170" t="s">
        <v>5</v>
      </c>
      <c r="U136" s="178" t="s">
        <v>37</v>
      </c>
      <c r="V136" s="56"/>
      <c r="W136" s="56"/>
      <c r="X136" s="56"/>
      <c r="Y136" s="56"/>
      <c r="Z136" s="56"/>
      <c r="AA136" s="58"/>
      <c r="AT136" s="19" t="s">
        <v>185</v>
      </c>
      <c r="AU136" s="19" t="s">
        <v>79</v>
      </c>
      <c r="AY136" s="19" t="s">
        <v>185</v>
      </c>
      <c r="BE136" s="114">
        <f>IF(U136="základní",N136,0)</f>
        <v>0</v>
      </c>
      <c r="BF136" s="114">
        <f>IF(U136="snížená",N136,0)</f>
        <v>0</v>
      </c>
      <c r="BG136" s="114">
        <f>IF(U136="zákl. přenesená",N136,0)</f>
        <v>0</v>
      </c>
      <c r="BH136" s="114">
        <f>IF(U136="sníž. přenesená",N136,0)</f>
        <v>0</v>
      </c>
      <c r="BI136" s="114">
        <f>IF(U136="nulová",N136,0)</f>
        <v>0</v>
      </c>
      <c r="BJ136" s="19" t="s">
        <v>79</v>
      </c>
      <c r="BK136" s="114">
        <f>L136*K136</f>
        <v>0</v>
      </c>
    </row>
    <row r="137" spans="2:65" s="1" customFormat="1" ht="6.95" customHeight="1">
      <c r="B137" s="59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1"/>
    </row>
  </sheetData>
  <mergeCells count="103">
    <mergeCell ref="H1:K1"/>
    <mergeCell ref="S2:AC2"/>
    <mergeCell ref="F136:I136"/>
    <mergeCell ref="L136:M136"/>
    <mergeCell ref="N136:Q136"/>
    <mergeCell ref="N122:Q122"/>
    <mergeCell ref="N123:Q123"/>
    <mergeCell ref="N124:Q124"/>
    <mergeCell ref="N127:Q127"/>
    <mergeCell ref="N129:Q129"/>
    <mergeCell ref="N131:Q131"/>
    <mergeCell ref="F133:I133"/>
    <mergeCell ref="L133:M133"/>
    <mergeCell ref="N133:Q133"/>
    <mergeCell ref="F134:I134"/>
    <mergeCell ref="L134:M134"/>
    <mergeCell ref="N134:Q134"/>
    <mergeCell ref="F135:I135"/>
    <mergeCell ref="L135:M135"/>
    <mergeCell ref="N135:Q135"/>
    <mergeCell ref="F128:I128"/>
    <mergeCell ref="L128:M128"/>
    <mergeCell ref="N128:Q128"/>
    <mergeCell ref="F130:I130"/>
    <mergeCell ref="L130:M130"/>
    <mergeCell ref="N130:Q130"/>
    <mergeCell ref="F132:I132"/>
    <mergeCell ref="L132:M132"/>
    <mergeCell ref="N132:Q132"/>
    <mergeCell ref="M118:Q118"/>
    <mergeCell ref="M119:Q119"/>
    <mergeCell ref="F121:I121"/>
    <mergeCell ref="L121:M121"/>
    <mergeCell ref="N121:Q121"/>
    <mergeCell ref="F125:I125"/>
    <mergeCell ref="L125:M125"/>
    <mergeCell ref="N125:Q125"/>
    <mergeCell ref="F126:I126"/>
    <mergeCell ref="L126:M126"/>
    <mergeCell ref="N126:Q126"/>
    <mergeCell ref="D101:H101"/>
    <mergeCell ref="N101:Q101"/>
    <mergeCell ref="N102:Q102"/>
    <mergeCell ref="L104:Q104"/>
    <mergeCell ref="C110:Q110"/>
    <mergeCell ref="F112:P112"/>
    <mergeCell ref="F113:P113"/>
    <mergeCell ref="F114:P114"/>
    <mergeCell ref="M116:P116"/>
    <mergeCell ref="N96:Q96"/>
    <mergeCell ref="D97:H97"/>
    <mergeCell ref="N97:Q97"/>
    <mergeCell ref="D98:H98"/>
    <mergeCell ref="N98:Q98"/>
    <mergeCell ref="D99:H99"/>
    <mergeCell ref="N99:Q99"/>
    <mergeCell ref="D100:H100"/>
    <mergeCell ref="N100:Q100"/>
    <mergeCell ref="M85:Q85"/>
    <mergeCell ref="C87:G87"/>
    <mergeCell ref="N87:Q87"/>
    <mergeCell ref="N89:Q89"/>
    <mergeCell ref="N90:Q90"/>
    <mergeCell ref="N91:Q91"/>
    <mergeCell ref="N92:Q92"/>
    <mergeCell ref="N93:Q93"/>
    <mergeCell ref="N94:Q94"/>
    <mergeCell ref="H37:J37"/>
    <mergeCell ref="M37:P37"/>
    <mergeCell ref="L39:P39"/>
    <mergeCell ref="C76:Q76"/>
    <mergeCell ref="F78:P78"/>
    <mergeCell ref="F79:P79"/>
    <mergeCell ref="F80:P80"/>
    <mergeCell ref="M82:P82"/>
    <mergeCell ref="M84:Q84"/>
    <mergeCell ref="M31:P31"/>
    <mergeCell ref="H33:J33"/>
    <mergeCell ref="M33:P33"/>
    <mergeCell ref="H34:J34"/>
    <mergeCell ref="M34:P34"/>
    <mergeCell ref="H35:J35"/>
    <mergeCell ref="M35:P35"/>
    <mergeCell ref="H36:J36"/>
    <mergeCell ref="M36:P36"/>
    <mergeCell ref="E16:L16"/>
    <mergeCell ref="O16:P16"/>
    <mergeCell ref="O18:P18"/>
    <mergeCell ref="O19:P19"/>
    <mergeCell ref="O21:P21"/>
    <mergeCell ref="O22:P22"/>
    <mergeCell ref="E25:L25"/>
    <mergeCell ref="M28:P28"/>
    <mergeCell ref="M29:P29"/>
    <mergeCell ref="C2:Q2"/>
    <mergeCell ref="C4:Q4"/>
    <mergeCell ref="F6:P6"/>
    <mergeCell ref="F7:P7"/>
    <mergeCell ref="F8:P8"/>
    <mergeCell ref="O10:P10"/>
    <mergeCell ref="O12:P12"/>
    <mergeCell ref="O13:P13"/>
    <mergeCell ref="O15:P15"/>
  </mergeCells>
  <dataValidations count="2">
    <dataValidation type="list" allowBlank="1" showInputMessage="1" showErrorMessage="1" error="Povoleny jsou hodnoty K, M." sqref="D132:D137">
      <formula1>"K, M"</formula1>
    </dataValidation>
    <dataValidation type="list" allowBlank="1" showInputMessage="1" showErrorMessage="1" error="Povoleny jsou hodnoty základní, snížená, zákl. přenesená, sníž. přenesená, nulová." sqref="U132:U137">
      <formula1>"základní, snížená, zákl. přenesená, sníž. přenesená, nulová"</formula1>
    </dataValidation>
  </dataValidations>
  <hyperlinks>
    <hyperlink ref="F1:G1" location="C2" display="1) Krycí list rozpočtu"/>
    <hyperlink ref="H1:K1" location="C87" display="2) Rekapitulace rozpočtu"/>
    <hyperlink ref="L1" location="C121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34"/>
  <sheetViews>
    <sheetView showGridLines="0" workbookViewId="0">
      <pane ySplit="1" topLeftCell="A116" activePane="bottomLeft" state="frozen"/>
      <selection pane="bottomLeft" activeCell="M117" sqref="M117:Q117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21"/>
      <c r="B1" s="12"/>
      <c r="C1" s="12"/>
      <c r="D1" s="13" t="s">
        <v>1</v>
      </c>
      <c r="E1" s="12"/>
      <c r="F1" s="14" t="s">
        <v>107</v>
      </c>
      <c r="G1" s="14"/>
      <c r="H1" s="262" t="s">
        <v>108</v>
      </c>
      <c r="I1" s="262"/>
      <c r="J1" s="262"/>
      <c r="K1" s="262"/>
      <c r="L1" s="14" t="s">
        <v>109</v>
      </c>
      <c r="M1" s="12"/>
      <c r="N1" s="12"/>
      <c r="O1" s="13" t="s">
        <v>110</v>
      </c>
      <c r="P1" s="12"/>
      <c r="Q1" s="12"/>
      <c r="R1" s="12"/>
      <c r="S1" s="14" t="s">
        <v>111</v>
      </c>
      <c r="T1" s="14"/>
      <c r="U1" s="121"/>
      <c r="V1" s="121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</row>
    <row r="2" spans="1:66" ht="36.950000000000003" customHeight="1">
      <c r="C2" s="179" t="s">
        <v>8</v>
      </c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S2" s="221" t="s">
        <v>9</v>
      </c>
      <c r="T2" s="222"/>
      <c r="U2" s="222"/>
      <c r="V2" s="222"/>
      <c r="W2" s="222"/>
      <c r="X2" s="222"/>
      <c r="Y2" s="222"/>
      <c r="Z2" s="222"/>
      <c r="AA2" s="222"/>
      <c r="AB2" s="222"/>
      <c r="AC2" s="222"/>
      <c r="AT2" s="19" t="s">
        <v>91</v>
      </c>
    </row>
    <row r="3" spans="1:66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2"/>
      <c r="AT3" s="19" t="s">
        <v>84</v>
      </c>
    </row>
    <row r="4" spans="1:66" ht="36.950000000000003" customHeight="1">
      <c r="B4" s="23"/>
      <c r="C4" s="181" t="s">
        <v>112</v>
      </c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24"/>
      <c r="T4" s="18" t="s">
        <v>13</v>
      </c>
      <c r="AT4" s="19" t="s">
        <v>7</v>
      </c>
    </row>
    <row r="5" spans="1:66" ht="6.95" customHeight="1">
      <c r="B5" s="23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4"/>
    </row>
    <row r="6" spans="1:66" ht="25.35" customHeight="1">
      <c r="B6" s="23"/>
      <c r="C6" s="26"/>
      <c r="D6" s="30" t="s">
        <v>18</v>
      </c>
      <c r="E6" s="26"/>
      <c r="F6" s="227" t="str">
        <f>'Rekapitulace stavby'!K6</f>
        <v>Rekonštrukcia ulíc v obci Brezany</v>
      </c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6"/>
      <c r="R6" s="24"/>
    </row>
    <row r="7" spans="1:66" ht="25.35" customHeight="1">
      <c r="B7" s="23"/>
      <c r="C7" s="26"/>
      <c r="D7" s="30" t="s">
        <v>113</v>
      </c>
      <c r="E7" s="26"/>
      <c r="F7" s="227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26"/>
      <c r="R7" s="24"/>
    </row>
    <row r="8" spans="1:66" s="1" customFormat="1" ht="32.85" customHeight="1">
      <c r="B8" s="35"/>
      <c r="C8" s="36"/>
      <c r="D8" s="29" t="s">
        <v>114</v>
      </c>
      <c r="E8" s="36"/>
      <c r="F8" s="187" t="s">
        <v>192</v>
      </c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36"/>
      <c r="R8" s="37"/>
    </row>
    <row r="9" spans="1:66" s="1" customFormat="1" ht="14.45" customHeight="1">
      <c r="B9" s="35"/>
      <c r="C9" s="36"/>
      <c r="D9" s="30" t="s">
        <v>19</v>
      </c>
      <c r="E9" s="36"/>
      <c r="F9" s="28" t="s">
        <v>5</v>
      </c>
      <c r="G9" s="36"/>
      <c r="H9" s="36"/>
      <c r="I9" s="36"/>
      <c r="J9" s="36"/>
      <c r="K9" s="36"/>
      <c r="L9" s="36"/>
      <c r="M9" s="30" t="s">
        <v>20</v>
      </c>
      <c r="N9" s="36"/>
      <c r="O9" s="28" t="s">
        <v>5</v>
      </c>
      <c r="P9" s="36"/>
      <c r="Q9" s="36"/>
      <c r="R9" s="37"/>
    </row>
    <row r="10" spans="1:66" s="1" customFormat="1" ht="14.45" customHeight="1">
      <c r="B10" s="35"/>
      <c r="C10" s="36"/>
      <c r="D10" s="30" t="s">
        <v>21</v>
      </c>
      <c r="E10" s="36"/>
      <c r="F10" s="28" t="s">
        <v>22</v>
      </c>
      <c r="G10" s="36"/>
      <c r="H10" s="36"/>
      <c r="I10" s="36"/>
      <c r="J10" s="36"/>
      <c r="K10" s="36"/>
      <c r="L10" s="36"/>
      <c r="M10" s="30" t="s">
        <v>23</v>
      </c>
      <c r="N10" s="36"/>
      <c r="O10" s="230"/>
      <c r="P10" s="231"/>
      <c r="Q10" s="36"/>
      <c r="R10" s="37"/>
    </row>
    <row r="11" spans="1:66" s="1" customFormat="1" ht="10.9" customHeight="1"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7"/>
    </row>
    <row r="12" spans="1:66" s="1" customFormat="1" ht="14.45" customHeight="1">
      <c r="B12" s="35"/>
      <c r="C12" s="36"/>
      <c r="D12" s="30" t="s">
        <v>26</v>
      </c>
      <c r="E12" s="36"/>
      <c r="F12" s="36"/>
      <c r="G12" s="36"/>
      <c r="H12" s="36"/>
      <c r="I12" s="36"/>
      <c r="J12" s="36"/>
      <c r="K12" s="36"/>
      <c r="L12" s="36"/>
      <c r="M12" s="30" t="s">
        <v>27</v>
      </c>
      <c r="N12" s="36"/>
      <c r="O12" s="185"/>
      <c r="P12" s="185"/>
      <c r="Q12" s="36"/>
      <c r="R12" s="37"/>
    </row>
    <row r="13" spans="1:66" s="1" customFormat="1" ht="18" customHeight="1">
      <c r="B13" s="35"/>
      <c r="C13" s="36"/>
      <c r="D13" s="36"/>
      <c r="E13" s="28" t="s">
        <v>208</v>
      </c>
      <c r="F13" s="36"/>
      <c r="G13" s="36"/>
      <c r="H13" s="36"/>
      <c r="I13" s="36"/>
      <c r="J13" s="36"/>
      <c r="K13" s="36"/>
      <c r="L13" s="36"/>
      <c r="M13" s="30" t="s">
        <v>28</v>
      </c>
      <c r="N13" s="36"/>
      <c r="O13" s="185" t="s">
        <v>5</v>
      </c>
      <c r="P13" s="185"/>
      <c r="Q13" s="36"/>
      <c r="R13" s="37"/>
    </row>
    <row r="14" spans="1:66" s="1" customFormat="1" ht="6.95" customHeight="1">
      <c r="B14" s="35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7"/>
    </row>
    <row r="15" spans="1:66" s="1" customFormat="1" ht="14.45" customHeight="1">
      <c r="B15" s="35"/>
      <c r="C15" s="36"/>
      <c r="D15" s="30" t="s">
        <v>29</v>
      </c>
      <c r="E15" s="36"/>
      <c r="F15" s="36"/>
      <c r="G15" s="36"/>
      <c r="H15" s="36"/>
      <c r="I15" s="36"/>
      <c r="J15" s="36"/>
      <c r="K15" s="36"/>
      <c r="L15" s="36"/>
      <c r="M15" s="30" t="s">
        <v>27</v>
      </c>
      <c r="N15" s="36"/>
      <c r="O15" s="232"/>
      <c r="P15" s="185"/>
      <c r="Q15" s="36"/>
      <c r="R15" s="37"/>
    </row>
    <row r="16" spans="1:66" s="1" customFormat="1" ht="18" customHeight="1">
      <c r="B16" s="35"/>
      <c r="C16" s="36"/>
      <c r="D16" s="36"/>
      <c r="E16" s="232"/>
      <c r="F16" s="233"/>
      <c r="G16" s="233"/>
      <c r="H16" s="233"/>
      <c r="I16" s="233"/>
      <c r="J16" s="233"/>
      <c r="K16" s="233"/>
      <c r="L16" s="233"/>
      <c r="M16" s="30" t="s">
        <v>28</v>
      </c>
      <c r="N16" s="36"/>
      <c r="O16" s="232"/>
      <c r="P16" s="185"/>
      <c r="Q16" s="36"/>
      <c r="R16" s="37"/>
    </row>
    <row r="17" spans="2:18" s="1" customFormat="1" ht="6.95" customHeight="1">
      <c r="B17" s="35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7"/>
    </row>
    <row r="18" spans="2:18" s="1" customFormat="1" ht="14.45" customHeight="1">
      <c r="B18" s="35"/>
      <c r="C18" s="36"/>
      <c r="D18" s="30" t="s">
        <v>30</v>
      </c>
      <c r="E18" s="36"/>
      <c r="F18" s="36"/>
      <c r="G18" s="36"/>
      <c r="H18" s="36"/>
      <c r="I18" s="36"/>
      <c r="J18" s="36"/>
      <c r="K18" s="36"/>
      <c r="L18" s="36"/>
      <c r="M18" s="30" t="s">
        <v>27</v>
      </c>
      <c r="N18" s="36"/>
      <c r="O18" s="185" t="str">
        <f>IF('Rekapitulace stavby'!AN16="","",'Rekapitulace stavby'!AN16)</f>
        <v/>
      </c>
      <c r="P18" s="185"/>
      <c r="Q18" s="36"/>
      <c r="R18" s="37"/>
    </row>
    <row r="19" spans="2:18" s="1" customFormat="1" ht="18" customHeight="1">
      <c r="B19" s="35"/>
      <c r="C19" s="36"/>
      <c r="D19" s="36"/>
      <c r="E19" s="28" t="str">
        <f>IF('Rekapitulace stavby'!E17="","",'Rekapitulace stavby'!E17)</f>
        <v xml:space="preserve"> </v>
      </c>
      <c r="F19" s="36"/>
      <c r="G19" s="36"/>
      <c r="H19" s="36"/>
      <c r="I19" s="36"/>
      <c r="J19" s="36"/>
      <c r="K19" s="36"/>
      <c r="L19" s="36"/>
      <c r="M19" s="30" t="s">
        <v>28</v>
      </c>
      <c r="N19" s="36"/>
      <c r="O19" s="185" t="str">
        <f>IF('Rekapitulace stavby'!AN17="","",'Rekapitulace stavby'!AN17)</f>
        <v/>
      </c>
      <c r="P19" s="185"/>
      <c r="Q19" s="36"/>
      <c r="R19" s="37"/>
    </row>
    <row r="20" spans="2:18" s="1" customFormat="1" ht="6.95" customHeight="1">
      <c r="B20" s="35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7"/>
    </row>
    <row r="21" spans="2:18" s="1" customFormat="1" ht="14.45" customHeight="1">
      <c r="B21" s="35"/>
      <c r="C21" s="36"/>
      <c r="D21" s="30" t="s">
        <v>31</v>
      </c>
      <c r="E21" s="36"/>
      <c r="F21" s="36"/>
      <c r="G21" s="36"/>
      <c r="H21" s="36"/>
      <c r="I21" s="36"/>
      <c r="J21" s="36"/>
      <c r="K21" s="36"/>
      <c r="L21" s="36"/>
      <c r="M21" s="30" t="s">
        <v>27</v>
      </c>
      <c r="N21" s="36"/>
      <c r="O21" s="185" t="str">
        <f>IF('Rekapitulace stavby'!AN19="","",'Rekapitulace stavby'!AN19)</f>
        <v/>
      </c>
      <c r="P21" s="185"/>
      <c r="Q21" s="36"/>
      <c r="R21" s="37"/>
    </row>
    <row r="22" spans="2:18" s="1" customFormat="1" ht="18" customHeight="1">
      <c r="B22" s="35"/>
      <c r="C22" s="36"/>
      <c r="D22" s="36"/>
      <c r="E22" s="28" t="str">
        <f>IF('Rekapitulace stavby'!E20="","",'Rekapitulace stavby'!E20)</f>
        <v xml:space="preserve"> </v>
      </c>
      <c r="F22" s="36"/>
      <c r="G22" s="36"/>
      <c r="H22" s="36"/>
      <c r="I22" s="36"/>
      <c r="J22" s="36"/>
      <c r="K22" s="36"/>
      <c r="L22" s="36"/>
      <c r="M22" s="30" t="s">
        <v>28</v>
      </c>
      <c r="N22" s="36"/>
      <c r="O22" s="185" t="str">
        <f>IF('Rekapitulace stavby'!AN20="","",'Rekapitulace stavby'!AN20)</f>
        <v/>
      </c>
      <c r="P22" s="185"/>
      <c r="Q22" s="36"/>
      <c r="R22" s="37"/>
    </row>
    <row r="23" spans="2:18" s="1" customFormat="1" ht="6.95" customHeight="1">
      <c r="B23" s="35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7"/>
    </row>
    <row r="24" spans="2:18" s="1" customFormat="1" ht="14.45" customHeight="1">
      <c r="B24" s="35"/>
      <c r="C24" s="36"/>
      <c r="D24" s="30" t="s">
        <v>32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7"/>
    </row>
    <row r="25" spans="2:18" s="1" customFormat="1" ht="16.5" customHeight="1">
      <c r="B25" s="35"/>
      <c r="C25" s="36"/>
      <c r="D25" s="36"/>
      <c r="E25" s="190" t="s">
        <v>5</v>
      </c>
      <c r="F25" s="190"/>
      <c r="G25" s="190"/>
      <c r="H25" s="190"/>
      <c r="I25" s="190"/>
      <c r="J25" s="190"/>
      <c r="K25" s="190"/>
      <c r="L25" s="190"/>
      <c r="M25" s="36"/>
      <c r="N25" s="36"/>
      <c r="O25" s="36"/>
      <c r="P25" s="36"/>
      <c r="Q25" s="36"/>
      <c r="R25" s="37"/>
    </row>
    <row r="26" spans="2:18" s="1" customFormat="1" ht="6.95" customHeight="1">
      <c r="B26" s="35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7"/>
    </row>
    <row r="27" spans="2:18" s="1" customFormat="1" ht="6.95" customHeight="1">
      <c r="B27" s="35"/>
      <c r="C27" s="36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36"/>
      <c r="R27" s="37"/>
    </row>
    <row r="28" spans="2:18" s="1" customFormat="1" ht="14.45" customHeight="1">
      <c r="B28" s="35"/>
      <c r="C28" s="36"/>
      <c r="D28" s="122" t="s">
        <v>116</v>
      </c>
      <c r="E28" s="36"/>
      <c r="F28" s="36"/>
      <c r="G28" s="36"/>
      <c r="H28" s="36"/>
      <c r="I28" s="36"/>
      <c r="J28" s="36"/>
      <c r="K28" s="36"/>
      <c r="L28" s="36"/>
      <c r="M28" s="191">
        <f>N89</f>
        <v>0</v>
      </c>
      <c r="N28" s="191"/>
      <c r="O28" s="191"/>
      <c r="P28" s="191"/>
      <c r="Q28" s="36"/>
      <c r="R28" s="37"/>
    </row>
    <row r="29" spans="2:18" s="1" customFormat="1" ht="14.45" customHeight="1">
      <c r="B29" s="35"/>
      <c r="C29" s="36"/>
      <c r="D29" s="34" t="s">
        <v>101</v>
      </c>
      <c r="E29" s="36"/>
      <c r="F29" s="36"/>
      <c r="G29" s="36"/>
      <c r="H29" s="36"/>
      <c r="I29" s="36"/>
      <c r="J29" s="36"/>
      <c r="K29" s="36"/>
      <c r="L29" s="36"/>
      <c r="M29" s="191">
        <f>N95</f>
        <v>0</v>
      </c>
      <c r="N29" s="191"/>
      <c r="O29" s="191"/>
      <c r="P29" s="191"/>
      <c r="Q29" s="36"/>
      <c r="R29" s="37"/>
    </row>
    <row r="30" spans="2:18" s="1" customFormat="1" ht="6.95" customHeight="1">
      <c r="B30" s="35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7"/>
    </row>
    <row r="31" spans="2:18" s="1" customFormat="1" ht="25.35" customHeight="1">
      <c r="B31" s="35"/>
      <c r="C31" s="36"/>
      <c r="D31" s="123" t="s">
        <v>35</v>
      </c>
      <c r="E31" s="36"/>
      <c r="F31" s="36"/>
      <c r="G31" s="36"/>
      <c r="H31" s="36"/>
      <c r="I31" s="36"/>
      <c r="J31" s="36"/>
      <c r="K31" s="36"/>
      <c r="L31" s="36"/>
      <c r="M31" s="234">
        <f>ROUNDUP(M28+M29,2)</f>
        <v>0</v>
      </c>
      <c r="N31" s="229"/>
      <c r="O31" s="229"/>
      <c r="P31" s="229"/>
      <c r="Q31" s="36"/>
      <c r="R31" s="37"/>
    </row>
    <row r="32" spans="2:18" s="1" customFormat="1" ht="6.95" customHeight="1">
      <c r="B32" s="35"/>
      <c r="C32" s="36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36"/>
      <c r="R32" s="37"/>
    </row>
    <row r="33" spans="2:18" s="1" customFormat="1" ht="14.45" customHeight="1">
      <c r="B33" s="35"/>
      <c r="C33" s="36"/>
      <c r="D33" s="42" t="s">
        <v>36</v>
      </c>
      <c r="E33" s="42" t="s">
        <v>37</v>
      </c>
      <c r="F33" s="43">
        <v>0.2</v>
      </c>
      <c r="G33" s="124" t="s">
        <v>38</v>
      </c>
      <c r="H33" s="235">
        <f>ROUNDUP((((SUM(BE95:BE102)+SUM(BE121:BE127))+SUM(BE129:BE133))),2)</f>
        <v>0</v>
      </c>
      <c r="I33" s="229"/>
      <c r="J33" s="229"/>
      <c r="K33" s="36"/>
      <c r="L33" s="36"/>
      <c r="M33" s="235">
        <f>ROUNDUP(((ROUNDUP((SUM(BE95:BE102)+SUM(BE121:BE127)), 2)*F33)+SUM(BE129:BE133)*F33),2)</f>
        <v>0</v>
      </c>
      <c r="N33" s="229"/>
      <c r="O33" s="229"/>
      <c r="P33" s="229"/>
      <c r="Q33" s="36"/>
      <c r="R33" s="37"/>
    </row>
    <row r="34" spans="2:18" s="1" customFormat="1" ht="14.45" customHeight="1">
      <c r="B34" s="35"/>
      <c r="C34" s="36"/>
      <c r="D34" s="36"/>
      <c r="E34" s="42" t="s">
        <v>39</v>
      </c>
      <c r="F34" s="43">
        <v>0.2</v>
      </c>
      <c r="G34" s="124" t="s">
        <v>38</v>
      </c>
      <c r="H34" s="235">
        <f>ROUNDUP((((SUM(BF95:BF102)+SUM(BF121:BF127))+SUM(BF129:BF133))),2)</f>
        <v>0</v>
      </c>
      <c r="I34" s="229"/>
      <c r="J34" s="229"/>
      <c r="K34" s="36"/>
      <c r="L34" s="36"/>
      <c r="M34" s="235">
        <f>ROUNDUP(((ROUNDUP((SUM(BF95:BF102)+SUM(BF121:BF127)), 2)*F34)+SUM(BF129:BF133)*F34),2)</f>
        <v>0</v>
      </c>
      <c r="N34" s="229"/>
      <c r="O34" s="229"/>
      <c r="P34" s="229"/>
      <c r="Q34" s="36"/>
      <c r="R34" s="37"/>
    </row>
    <row r="35" spans="2:18" s="1" customFormat="1" ht="14.45" hidden="1" customHeight="1">
      <c r="B35" s="35"/>
      <c r="C35" s="36"/>
      <c r="D35" s="36"/>
      <c r="E35" s="42" t="s">
        <v>40</v>
      </c>
      <c r="F35" s="43">
        <v>0.2</v>
      </c>
      <c r="G35" s="124" t="s">
        <v>38</v>
      </c>
      <c r="H35" s="235">
        <f>ROUNDUP((((SUM(BG95:BG102)+SUM(BG121:BG127))+SUM(BG129:BG133))),2)</f>
        <v>0</v>
      </c>
      <c r="I35" s="229"/>
      <c r="J35" s="229"/>
      <c r="K35" s="36"/>
      <c r="L35" s="36"/>
      <c r="M35" s="235">
        <v>0</v>
      </c>
      <c r="N35" s="229"/>
      <c r="O35" s="229"/>
      <c r="P35" s="229"/>
      <c r="Q35" s="36"/>
      <c r="R35" s="37"/>
    </row>
    <row r="36" spans="2:18" s="1" customFormat="1" ht="14.45" hidden="1" customHeight="1">
      <c r="B36" s="35"/>
      <c r="C36" s="36"/>
      <c r="D36" s="36"/>
      <c r="E36" s="42" t="s">
        <v>41</v>
      </c>
      <c r="F36" s="43">
        <v>0.2</v>
      </c>
      <c r="G36" s="124" t="s">
        <v>38</v>
      </c>
      <c r="H36" s="235">
        <f>ROUNDUP((((SUM(BH95:BH102)+SUM(BH121:BH127))+SUM(BH129:BH133))),2)</f>
        <v>0</v>
      </c>
      <c r="I36" s="229"/>
      <c r="J36" s="229"/>
      <c r="K36" s="36"/>
      <c r="L36" s="36"/>
      <c r="M36" s="235">
        <v>0</v>
      </c>
      <c r="N36" s="229"/>
      <c r="O36" s="229"/>
      <c r="P36" s="229"/>
      <c r="Q36" s="36"/>
      <c r="R36" s="37"/>
    </row>
    <row r="37" spans="2:18" s="1" customFormat="1" ht="14.45" hidden="1" customHeight="1">
      <c r="B37" s="35"/>
      <c r="C37" s="36"/>
      <c r="D37" s="36"/>
      <c r="E37" s="42" t="s">
        <v>42</v>
      </c>
      <c r="F37" s="43">
        <v>0</v>
      </c>
      <c r="G37" s="124" t="s">
        <v>38</v>
      </c>
      <c r="H37" s="235">
        <f>ROUNDUP((((SUM(BI95:BI102)+SUM(BI121:BI127))+SUM(BI129:BI133))),2)</f>
        <v>0</v>
      </c>
      <c r="I37" s="229"/>
      <c r="J37" s="229"/>
      <c r="K37" s="36"/>
      <c r="L37" s="36"/>
      <c r="M37" s="235">
        <v>0</v>
      </c>
      <c r="N37" s="229"/>
      <c r="O37" s="229"/>
      <c r="P37" s="229"/>
      <c r="Q37" s="36"/>
      <c r="R37" s="37"/>
    </row>
    <row r="38" spans="2:18" s="1" customFormat="1" ht="6.95" customHeight="1"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7"/>
    </row>
    <row r="39" spans="2:18" s="1" customFormat="1" ht="25.35" customHeight="1">
      <c r="B39" s="35"/>
      <c r="C39" s="120"/>
      <c r="D39" s="125" t="s">
        <v>43</v>
      </c>
      <c r="E39" s="75"/>
      <c r="F39" s="75"/>
      <c r="G39" s="126" t="s">
        <v>44</v>
      </c>
      <c r="H39" s="127" t="s">
        <v>45</v>
      </c>
      <c r="I39" s="75"/>
      <c r="J39" s="75"/>
      <c r="K39" s="75"/>
      <c r="L39" s="236">
        <f>SUM(M31:M37)</f>
        <v>0</v>
      </c>
      <c r="M39" s="236"/>
      <c r="N39" s="236"/>
      <c r="O39" s="236"/>
      <c r="P39" s="237"/>
      <c r="Q39" s="120"/>
      <c r="R39" s="37"/>
    </row>
    <row r="40" spans="2:18" s="1" customFormat="1" ht="14.45" customHeight="1">
      <c r="B40" s="35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7"/>
    </row>
    <row r="41" spans="2:18" s="1" customFormat="1" ht="14.45" customHeight="1">
      <c r="B41" s="35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7"/>
    </row>
    <row r="42" spans="2:18">
      <c r="B42" s="23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4"/>
    </row>
    <row r="43" spans="2:18">
      <c r="B43" s="23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4"/>
    </row>
    <row r="44" spans="2:18">
      <c r="B44" s="23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4"/>
    </row>
    <row r="45" spans="2:18">
      <c r="B45" s="23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4"/>
    </row>
    <row r="46" spans="2:18">
      <c r="B46" s="23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4"/>
    </row>
    <row r="47" spans="2:18">
      <c r="B47" s="23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4"/>
    </row>
    <row r="48" spans="2:18">
      <c r="B48" s="23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4"/>
    </row>
    <row r="49" spans="2:18">
      <c r="B49" s="23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4"/>
    </row>
    <row r="50" spans="2:18" s="1" customFormat="1" ht="15">
      <c r="B50" s="35"/>
      <c r="C50" s="36"/>
      <c r="D50" s="50" t="s">
        <v>46</v>
      </c>
      <c r="E50" s="51"/>
      <c r="F50" s="51"/>
      <c r="G50" s="51"/>
      <c r="H50" s="52"/>
      <c r="I50" s="36"/>
      <c r="J50" s="50" t="s">
        <v>47</v>
      </c>
      <c r="K50" s="51"/>
      <c r="L50" s="51"/>
      <c r="M50" s="51"/>
      <c r="N50" s="51"/>
      <c r="O50" s="51"/>
      <c r="P50" s="52"/>
      <c r="Q50" s="36"/>
      <c r="R50" s="37"/>
    </row>
    <row r="51" spans="2:18">
      <c r="B51" s="23"/>
      <c r="C51" s="26"/>
      <c r="D51" s="53"/>
      <c r="E51" s="26"/>
      <c r="F51" s="26"/>
      <c r="G51" s="26"/>
      <c r="H51" s="54"/>
      <c r="I51" s="26"/>
      <c r="J51" s="53"/>
      <c r="K51" s="26"/>
      <c r="L51" s="26"/>
      <c r="M51" s="26"/>
      <c r="N51" s="26"/>
      <c r="O51" s="26"/>
      <c r="P51" s="54"/>
      <c r="Q51" s="26"/>
      <c r="R51" s="24"/>
    </row>
    <row r="52" spans="2:18">
      <c r="B52" s="23"/>
      <c r="C52" s="26"/>
      <c r="D52" s="53"/>
      <c r="E52" s="26"/>
      <c r="F52" s="26"/>
      <c r="G52" s="26"/>
      <c r="H52" s="54"/>
      <c r="I52" s="26"/>
      <c r="J52" s="53"/>
      <c r="K52" s="26"/>
      <c r="L52" s="26"/>
      <c r="M52" s="26"/>
      <c r="N52" s="26"/>
      <c r="O52" s="26"/>
      <c r="P52" s="54"/>
      <c r="Q52" s="26"/>
      <c r="R52" s="24"/>
    </row>
    <row r="53" spans="2:18">
      <c r="B53" s="23"/>
      <c r="C53" s="26"/>
      <c r="D53" s="53"/>
      <c r="E53" s="26"/>
      <c r="F53" s="26"/>
      <c r="G53" s="26"/>
      <c r="H53" s="54"/>
      <c r="I53" s="26"/>
      <c r="J53" s="53"/>
      <c r="K53" s="26"/>
      <c r="L53" s="26"/>
      <c r="M53" s="26"/>
      <c r="N53" s="26"/>
      <c r="O53" s="26"/>
      <c r="P53" s="54"/>
      <c r="Q53" s="26"/>
      <c r="R53" s="24"/>
    </row>
    <row r="54" spans="2:18">
      <c r="B54" s="23"/>
      <c r="C54" s="26"/>
      <c r="D54" s="53"/>
      <c r="E54" s="26"/>
      <c r="F54" s="26"/>
      <c r="G54" s="26"/>
      <c r="H54" s="54"/>
      <c r="I54" s="26"/>
      <c r="J54" s="53"/>
      <c r="K54" s="26"/>
      <c r="L54" s="26"/>
      <c r="M54" s="26"/>
      <c r="N54" s="26"/>
      <c r="O54" s="26"/>
      <c r="P54" s="54"/>
      <c r="Q54" s="26"/>
      <c r="R54" s="24"/>
    </row>
    <row r="55" spans="2:18">
      <c r="B55" s="23"/>
      <c r="C55" s="26"/>
      <c r="D55" s="53"/>
      <c r="E55" s="26"/>
      <c r="F55" s="26"/>
      <c r="G55" s="26"/>
      <c r="H55" s="54"/>
      <c r="I55" s="26"/>
      <c r="J55" s="53"/>
      <c r="K55" s="26"/>
      <c r="L55" s="26"/>
      <c r="M55" s="26"/>
      <c r="N55" s="26"/>
      <c r="O55" s="26"/>
      <c r="P55" s="54"/>
      <c r="Q55" s="26"/>
      <c r="R55" s="24"/>
    </row>
    <row r="56" spans="2:18">
      <c r="B56" s="23"/>
      <c r="C56" s="26"/>
      <c r="D56" s="53"/>
      <c r="E56" s="26"/>
      <c r="F56" s="26"/>
      <c r="G56" s="26"/>
      <c r="H56" s="54"/>
      <c r="I56" s="26"/>
      <c r="J56" s="53"/>
      <c r="K56" s="26"/>
      <c r="L56" s="26"/>
      <c r="M56" s="26"/>
      <c r="N56" s="26"/>
      <c r="O56" s="26"/>
      <c r="P56" s="54"/>
      <c r="Q56" s="26"/>
      <c r="R56" s="24"/>
    </row>
    <row r="57" spans="2:18">
      <c r="B57" s="23"/>
      <c r="C57" s="26"/>
      <c r="D57" s="53"/>
      <c r="E57" s="26"/>
      <c r="F57" s="26"/>
      <c r="G57" s="26"/>
      <c r="H57" s="54"/>
      <c r="I57" s="26"/>
      <c r="J57" s="53"/>
      <c r="K57" s="26"/>
      <c r="L57" s="26"/>
      <c r="M57" s="26"/>
      <c r="N57" s="26"/>
      <c r="O57" s="26"/>
      <c r="P57" s="54"/>
      <c r="Q57" s="26"/>
      <c r="R57" s="24"/>
    </row>
    <row r="58" spans="2:18">
      <c r="B58" s="23"/>
      <c r="C58" s="26"/>
      <c r="D58" s="53"/>
      <c r="E58" s="26"/>
      <c r="F58" s="26"/>
      <c r="G58" s="26"/>
      <c r="H58" s="54"/>
      <c r="I58" s="26"/>
      <c r="J58" s="53"/>
      <c r="K58" s="26"/>
      <c r="L58" s="26"/>
      <c r="M58" s="26"/>
      <c r="N58" s="26"/>
      <c r="O58" s="26"/>
      <c r="P58" s="54"/>
      <c r="Q58" s="26"/>
      <c r="R58" s="24"/>
    </row>
    <row r="59" spans="2:18" s="1" customFormat="1" ht="15">
      <c r="B59" s="35"/>
      <c r="C59" s="36"/>
      <c r="D59" s="55" t="s">
        <v>48</v>
      </c>
      <c r="E59" s="56"/>
      <c r="F59" s="56"/>
      <c r="G59" s="57" t="s">
        <v>49</v>
      </c>
      <c r="H59" s="58"/>
      <c r="I59" s="36"/>
      <c r="J59" s="55" t="s">
        <v>48</v>
      </c>
      <c r="K59" s="56"/>
      <c r="L59" s="56"/>
      <c r="M59" s="56"/>
      <c r="N59" s="57" t="s">
        <v>49</v>
      </c>
      <c r="O59" s="56"/>
      <c r="P59" s="58"/>
      <c r="Q59" s="36"/>
      <c r="R59" s="37"/>
    </row>
    <row r="60" spans="2:18">
      <c r="B60" s="23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4"/>
    </row>
    <row r="61" spans="2:18" s="1" customFormat="1" ht="15">
      <c r="B61" s="35"/>
      <c r="C61" s="36"/>
      <c r="D61" s="50" t="s">
        <v>50</v>
      </c>
      <c r="E61" s="51"/>
      <c r="F61" s="51"/>
      <c r="G61" s="51"/>
      <c r="H61" s="52"/>
      <c r="I61" s="36"/>
      <c r="J61" s="50" t="s">
        <v>51</v>
      </c>
      <c r="K61" s="51"/>
      <c r="L61" s="51"/>
      <c r="M61" s="51"/>
      <c r="N61" s="51"/>
      <c r="O61" s="51"/>
      <c r="P61" s="52"/>
      <c r="Q61" s="36"/>
      <c r="R61" s="37"/>
    </row>
    <row r="62" spans="2:18">
      <c r="B62" s="23"/>
      <c r="C62" s="26"/>
      <c r="D62" s="53"/>
      <c r="E62" s="26"/>
      <c r="F62" s="26"/>
      <c r="G62" s="26"/>
      <c r="H62" s="54"/>
      <c r="I62" s="26"/>
      <c r="J62" s="53"/>
      <c r="K62" s="26"/>
      <c r="L62" s="26"/>
      <c r="M62" s="26"/>
      <c r="N62" s="26"/>
      <c r="O62" s="26"/>
      <c r="P62" s="54"/>
      <c r="Q62" s="26"/>
      <c r="R62" s="24"/>
    </row>
    <row r="63" spans="2:18">
      <c r="B63" s="23"/>
      <c r="C63" s="26"/>
      <c r="D63" s="53"/>
      <c r="E63" s="26"/>
      <c r="F63" s="26"/>
      <c r="G63" s="26"/>
      <c r="H63" s="54"/>
      <c r="I63" s="26"/>
      <c r="J63" s="53"/>
      <c r="K63" s="26"/>
      <c r="L63" s="26"/>
      <c r="M63" s="26"/>
      <c r="N63" s="26"/>
      <c r="O63" s="26"/>
      <c r="P63" s="54"/>
      <c r="Q63" s="26"/>
      <c r="R63" s="24"/>
    </row>
    <row r="64" spans="2:18">
      <c r="B64" s="23"/>
      <c r="C64" s="26"/>
      <c r="D64" s="53"/>
      <c r="E64" s="26"/>
      <c r="F64" s="26"/>
      <c r="G64" s="26"/>
      <c r="H64" s="54"/>
      <c r="I64" s="26"/>
      <c r="J64" s="53"/>
      <c r="K64" s="26"/>
      <c r="L64" s="26"/>
      <c r="M64" s="26"/>
      <c r="N64" s="26"/>
      <c r="O64" s="26"/>
      <c r="P64" s="54"/>
      <c r="Q64" s="26"/>
      <c r="R64" s="24"/>
    </row>
    <row r="65" spans="2:18">
      <c r="B65" s="23"/>
      <c r="C65" s="26"/>
      <c r="D65" s="53"/>
      <c r="E65" s="26"/>
      <c r="F65" s="26"/>
      <c r="G65" s="26"/>
      <c r="H65" s="54"/>
      <c r="I65" s="26"/>
      <c r="J65" s="53"/>
      <c r="K65" s="26"/>
      <c r="L65" s="26"/>
      <c r="M65" s="26"/>
      <c r="N65" s="26"/>
      <c r="O65" s="26"/>
      <c r="P65" s="54"/>
      <c r="Q65" s="26"/>
      <c r="R65" s="24"/>
    </row>
    <row r="66" spans="2:18">
      <c r="B66" s="23"/>
      <c r="C66" s="26"/>
      <c r="D66" s="53"/>
      <c r="E66" s="26"/>
      <c r="F66" s="26"/>
      <c r="G66" s="26"/>
      <c r="H66" s="54"/>
      <c r="I66" s="26"/>
      <c r="J66" s="53"/>
      <c r="K66" s="26"/>
      <c r="L66" s="26"/>
      <c r="M66" s="26"/>
      <c r="N66" s="26"/>
      <c r="O66" s="26"/>
      <c r="P66" s="54"/>
      <c r="Q66" s="26"/>
      <c r="R66" s="24"/>
    </row>
    <row r="67" spans="2:18">
      <c r="B67" s="23"/>
      <c r="C67" s="26"/>
      <c r="D67" s="53"/>
      <c r="E67" s="26"/>
      <c r="F67" s="26"/>
      <c r="G67" s="26"/>
      <c r="H67" s="54"/>
      <c r="I67" s="26"/>
      <c r="J67" s="53"/>
      <c r="K67" s="26"/>
      <c r="L67" s="26"/>
      <c r="M67" s="26"/>
      <c r="N67" s="26"/>
      <c r="O67" s="26"/>
      <c r="P67" s="54"/>
      <c r="Q67" s="26"/>
      <c r="R67" s="24"/>
    </row>
    <row r="68" spans="2:18">
      <c r="B68" s="23"/>
      <c r="C68" s="26"/>
      <c r="D68" s="53"/>
      <c r="E68" s="26"/>
      <c r="F68" s="26"/>
      <c r="G68" s="26"/>
      <c r="H68" s="54"/>
      <c r="I68" s="26"/>
      <c r="J68" s="53"/>
      <c r="K68" s="26"/>
      <c r="L68" s="26"/>
      <c r="M68" s="26"/>
      <c r="N68" s="26"/>
      <c r="O68" s="26"/>
      <c r="P68" s="54"/>
      <c r="Q68" s="26"/>
      <c r="R68" s="24"/>
    </row>
    <row r="69" spans="2:18">
      <c r="B69" s="23"/>
      <c r="C69" s="26"/>
      <c r="D69" s="53"/>
      <c r="E69" s="26"/>
      <c r="F69" s="26"/>
      <c r="G69" s="26"/>
      <c r="H69" s="54"/>
      <c r="I69" s="26"/>
      <c r="J69" s="53"/>
      <c r="K69" s="26"/>
      <c r="L69" s="26"/>
      <c r="M69" s="26"/>
      <c r="N69" s="26"/>
      <c r="O69" s="26"/>
      <c r="P69" s="54"/>
      <c r="Q69" s="26"/>
      <c r="R69" s="24"/>
    </row>
    <row r="70" spans="2:18" s="1" customFormat="1" ht="15">
      <c r="B70" s="35"/>
      <c r="C70" s="36"/>
      <c r="D70" s="55" t="s">
        <v>48</v>
      </c>
      <c r="E70" s="56"/>
      <c r="F70" s="56"/>
      <c r="G70" s="57" t="s">
        <v>49</v>
      </c>
      <c r="H70" s="58"/>
      <c r="I70" s="36"/>
      <c r="J70" s="55" t="s">
        <v>48</v>
      </c>
      <c r="K70" s="56"/>
      <c r="L70" s="56"/>
      <c r="M70" s="56"/>
      <c r="N70" s="57" t="s">
        <v>49</v>
      </c>
      <c r="O70" s="56"/>
      <c r="P70" s="58"/>
      <c r="Q70" s="36"/>
      <c r="R70" s="37"/>
    </row>
    <row r="71" spans="2:18" s="1" customFormat="1" ht="14.45" customHeight="1">
      <c r="B71" s="59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1"/>
    </row>
    <row r="75" spans="2:18" s="1" customFormat="1" ht="6.95" customHeight="1"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4"/>
    </row>
    <row r="76" spans="2:18" s="1" customFormat="1" ht="36.950000000000003" customHeight="1">
      <c r="B76" s="35"/>
      <c r="C76" s="181" t="s">
        <v>117</v>
      </c>
      <c r="D76" s="182"/>
      <c r="E76" s="182"/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  <c r="R76" s="37"/>
    </row>
    <row r="77" spans="2:18" s="1" customFormat="1" ht="6.95" customHeight="1">
      <c r="B77" s="35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7"/>
    </row>
    <row r="78" spans="2:18" s="1" customFormat="1" ht="30" customHeight="1">
      <c r="B78" s="35"/>
      <c r="C78" s="30" t="s">
        <v>18</v>
      </c>
      <c r="D78" s="36"/>
      <c r="E78" s="36"/>
      <c r="F78" s="227" t="str">
        <f>F6</f>
        <v>Rekonštrukcia ulíc v obci Brezany</v>
      </c>
      <c r="G78" s="228"/>
      <c r="H78" s="228"/>
      <c r="I78" s="228"/>
      <c r="J78" s="228"/>
      <c r="K78" s="228"/>
      <c r="L78" s="228"/>
      <c r="M78" s="228"/>
      <c r="N78" s="228"/>
      <c r="O78" s="228"/>
      <c r="P78" s="228"/>
      <c r="Q78" s="36"/>
      <c r="R78" s="37"/>
    </row>
    <row r="79" spans="2:18" ht="30" customHeight="1">
      <c r="B79" s="23"/>
      <c r="C79" s="30" t="s">
        <v>113</v>
      </c>
      <c r="D79" s="26"/>
      <c r="E79" s="26"/>
      <c r="F79" s="227"/>
      <c r="G79" s="186"/>
      <c r="H79" s="186"/>
      <c r="I79" s="186"/>
      <c r="J79" s="186"/>
      <c r="K79" s="186"/>
      <c r="L79" s="186"/>
      <c r="M79" s="186"/>
      <c r="N79" s="186"/>
      <c r="O79" s="186"/>
      <c r="P79" s="186"/>
      <c r="Q79" s="26"/>
      <c r="R79" s="24"/>
    </row>
    <row r="80" spans="2:18" s="1" customFormat="1" ht="36.950000000000003" customHeight="1">
      <c r="B80" s="35"/>
      <c r="C80" s="69" t="s">
        <v>114</v>
      </c>
      <c r="D80" s="36"/>
      <c r="E80" s="36"/>
      <c r="F80" s="201" t="str">
        <f>F8</f>
        <v>SO-04 - Ulica Skotňa</v>
      </c>
      <c r="G80" s="229"/>
      <c r="H80" s="229"/>
      <c r="I80" s="229"/>
      <c r="J80" s="229"/>
      <c r="K80" s="229"/>
      <c r="L80" s="229"/>
      <c r="M80" s="229"/>
      <c r="N80" s="229"/>
      <c r="O80" s="229"/>
      <c r="P80" s="229"/>
      <c r="Q80" s="36"/>
      <c r="R80" s="37"/>
    </row>
    <row r="81" spans="2:65" s="1" customFormat="1" ht="6.95" customHeight="1"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7"/>
    </row>
    <row r="82" spans="2:65" s="1" customFormat="1" ht="18" customHeight="1">
      <c r="B82" s="35"/>
      <c r="C82" s="30" t="s">
        <v>21</v>
      </c>
      <c r="D82" s="36"/>
      <c r="E82" s="36"/>
      <c r="F82" s="28" t="str">
        <f>F10</f>
        <v xml:space="preserve"> </v>
      </c>
      <c r="G82" s="36"/>
      <c r="H82" s="36"/>
      <c r="I82" s="36"/>
      <c r="J82" s="36"/>
      <c r="K82" s="30" t="s">
        <v>23</v>
      </c>
      <c r="L82" s="36"/>
      <c r="M82" s="231" t="str">
        <f>IF(O10="","",O10)</f>
        <v/>
      </c>
      <c r="N82" s="231"/>
      <c r="O82" s="231"/>
      <c r="P82" s="231"/>
      <c r="Q82" s="36"/>
      <c r="R82" s="37"/>
    </row>
    <row r="83" spans="2:65" s="1" customFormat="1" ht="6.95" customHeight="1"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7"/>
    </row>
    <row r="84" spans="2:65" s="1" customFormat="1" ht="15">
      <c r="B84" s="35"/>
      <c r="C84" s="30" t="s">
        <v>26</v>
      </c>
      <c r="D84" s="36"/>
      <c r="E84" s="36"/>
      <c r="F84" s="28" t="str">
        <f>E13</f>
        <v>Obec Brezany</v>
      </c>
      <c r="G84" s="36"/>
      <c r="H84" s="36"/>
      <c r="I84" s="36"/>
      <c r="J84" s="36"/>
      <c r="K84" s="30" t="s">
        <v>30</v>
      </c>
      <c r="L84" s="36"/>
      <c r="M84" s="185" t="str">
        <f>E19</f>
        <v xml:space="preserve"> </v>
      </c>
      <c r="N84" s="185"/>
      <c r="O84" s="185"/>
      <c r="P84" s="185"/>
      <c r="Q84" s="185"/>
      <c r="R84" s="37"/>
    </row>
    <row r="85" spans="2:65" s="1" customFormat="1" ht="14.45" customHeight="1">
      <c r="B85" s="35"/>
      <c r="C85" s="30" t="s">
        <v>29</v>
      </c>
      <c r="D85" s="36"/>
      <c r="E85" s="36"/>
      <c r="F85" s="28" t="str">
        <f>IF(E16="","",E16)</f>
        <v/>
      </c>
      <c r="G85" s="36"/>
      <c r="H85" s="36"/>
      <c r="I85" s="36"/>
      <c r="J85" s="36"/>
      <c r="K85" s="30" t="s">
        <v>31</v>
      </c>
      <c r="L85" s="36"/>
      <c r="M85" s="185" t="str">
        <f>E22</f>
        <v xml:space="preserve"> </v>
      </c>
      <c r="N85" s="185"/>
      <c r="O85" s="185"/>
      <c r="P85" s="185"/>
      <c r="Q85" s="185"/>
      <c r="R85" s="37"/>
    </row>
    <row r="86" spans="2:65" s="1" customFormat="1" ht="10.35" customHeight="1"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7"/>
    </row>
    <row r="87" spans="2:65" s="1" customFormat="1" ht="29.25" customHeight="1">
      <c r="B87" s="35"/>
      <c r="C87" s="238" t="s">
        <v>118</v>
      </c>
      <c r="D87" s="239"/>
      <c r="E87" s="239"/>
      <c r="F87" s="239"/>
      <c r="G87" s="239"/>
      <c r="H87" s="120"/>
      <c r="I87" s="120"/>
      <c r="J87" s="120"/>
      <c r="K87" s="120"/>
      <c r="L87" s="120"/>
      <c r="M87" s="120"/>
      <c r="N87" s="238" t="s">
        <v>119</v>
      </c>
      <c r="O87" s="239"/>
      <c r="P87" s="239"/>
      <c r="Q87" s="239"/>
      <c r="R87" s="37"/>
    </row>
    <row r="88" spans="2:65" s="1" customFormat="1" ht="10.35" customHeight="1"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7"/>
    </row>
    <row r="89" spans="2:65" s="1" customFormat="1" ht="29.25" customHeight="1">
      <c r="B89" s="35"/>
      <c r="C89" s="128" t="s">
        <v>120</v>
      </c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226">
        <f>N121</f>
        <v>0</v>
      </c>
      <c r="O89" s="240"/>
      <c r="P89" s="240"/>
      <c r="Q89" s="240"/>
      <c r="R89" s="37"/>
      <c r="AU89" s="19" t="s">
        <v>121</v>
      </c>
    </row>
    <row r="90" spans="2:65" s="7" customFormat="1" ht="24.95" customHeight="1">
      <c r="B90" s="129"/>
      <c r="C90" s="130"/>
      <c r="D90" s="131" t="s">
        <v>122</v>
      </c>
      <c r="E90" s="130"/>
      <c r="F90" s="130"/>
      <c r="G90" s="130"/>
      <c r="H90" s="130"/>
      <c r="I90" s="130"/>
      <c r="J90" s="130"/>
      <c r="K90" s="130"/>
      <c r="L90" s="130"/>
      <c r="M90" s="130"/>
      <c r="N90" s="241">
        <f>N122</f>
        <v>0</v>
      </c>
      <c r="O90" s="242"/>
      <c r="P90" s="242"/>
      <c r="Q90" s="242"/>
      <c r="R90" s="132"/>
    </row>
    <row r="91" spans="2:65" s="8" customFormat="1" ht="19.899999999999999" customHeight="1">
      <c r="B91" s="133"/>
      <c r="C91" s="99"/>
      <c r="D91" s="110" t="s">
        <v>124</v>
      </c>
      <c r="E91" s="99"/>
      <c r="F91" s="99"/>
      <c r="G91" s="99"/>
      <c r="H91" s="99"/>
      <c r="I91" s="99"/>
      <c r="J91" s="99"/>
      <c r="K91" s="99"/>
      <c r="L91" s="99"/>
      <c r="M91" s="99"/>
      <c r="N91" s="216">
        <f>N123</f>
        <v>0</v>
      </c>
      <c r="O91" s="217"/>
      <c r="P91" s="217"/>
      <c r="Q91" s="217"/>
      <c r="R91" s="134"/>
    </row>
    <row r="92" spans="2:65" s="8" customFormat="1" ht="19.899999999999999" customHeight="1">
      <c r="B92" s="133"/>
      <c r="C92" s="99"/>
      <c r="D92" s="110" t="s">
        <v>126</v>
      </c>
      <c r="E92" s="99"/>
      <c r="F92" s="99"/>
      <c r="G92" s="99"/>
      <c r="H92" s="99"/>
      <c r="I92" s="99"/>
      <c r="J92" s="99"/>
      <c r="K92" s="99"/>
      <c r="L92" s="99"/>
      <c r="M92" s="99"/>
      <c r="N92" s="216">
        <f>N126</f>
        <v>0</v>
      </c>
      <c r="O92" s="217"/>
      <c r="P92" s="217"/>
      <c r="Q92" s="217"/>
      <c r="R92" s="134"/>
    </row>
    <row r="93" spans="2:65" s="7" customFormat="1" ht="21.75" customHeight="1">
      <c r="B93" s="129"/>
      <c r="C93" s="130"/>
      <c r="D93" s="131" t="s">
        <v>127</v>
      </c>
      <c r="E93" s="130"/>
      <c r="F93" s="130"/>
      <c r="G93" s="130"/>
      <c r="H93" s="130"/>
      <c r="I93" s="130"/>
      <c r="J93" s="130"/>
      <c r="K93" s="130"/>
      <c r="L93" s="130"/>
      <c r="M93" s="130"/>
      <c r="N93" s="243">
        <f>N128</f>
        <v>0</v>
      </c>
      <c r="O93" s="242"/>
      <c r="P93" s="242"/>
      <c r="Q93" s="242"/>
      <c r="R93" s="132"/>
    </row>
    <row r="94" spans="2:65" s="1" customFormat="1" ht="21.75" customHeight="1">
      <c r="B94" s="35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7"/>
    </row>
    <row r="95" spans="2:65" s="1" customFormat="1" ht="29.25" customHeight="1">
      <c r="B95" s="35"/>
      <c r="C95" s="128" t="s">
        <v>128</v>
      </c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240">
        <f>ROUNDUP(N96+N97+N98+N99+N100+N101,2)</f>
        <v>0</v>
      </c>
      <c r="O95" s="244"/>
      <c r="P95" s="244"/>
      <c r="Q95" s="244"/>
      <c r="R95" s="37"/>
      <c r="T95" s="135"/>
      <c r="U95" s="136" t="s">
        <v>36</v>
      </c>
    </row>
    <row r="96" spans="2:65" s="1" customFormat="1" ht="18" customHeight="1">
      <c r="B96" s="137"/>
      <c r="C96" s="138"/>
      <c r="D96" s="223" t="s">
        <v>129</v>
      </c>
      <c r="E96" s="245"/>
      <c r="F96" s="245"/>
      <c r="G96" s="245"/>
      <c r="H96" s="245"/>
      <c r="I96" s="138"/>
      <c r="J96" s="138"/>
      <c r="K96" s="138"/>
      <c r="L96" s="138"/>
      <c r="M96" s="138"/>
      <c r="N96" s="219">
        <f>ROUNDUP(N89*T96,2)</f>
        <v>0</v>
      </c>
      <c r="O96" s="246"/>
      <c r="P96" s="246"/>
      <c r="Q96" s="246"/>
      <c r="R96" s="140"/>
      <c r="S96" s="141"/>
      <c r="T96" s="142"/>
      <c r="U96" s="143" t="s">
        <v>37</v>
      </c>
      <c r="V96" s="141"/>
      <c r="W96" s="141"/>
      <c r="X96" s="141"/>
      <c r="Y96" s="141"/>
      <c r="Z96" s="141"/>
      <c r="AA96" s="141"/>
      <c r="AB96" s="141"/>
      <c r="AC96" s="141"/>
      <c r="AD96" s="141"/>
      <c r="AE96" s="141"/>
      <c r="AF96" s="141"/>
      <c r="AG96" s="141"/>
      <c r="AH96" s="141"/>
      <c r="AI96" s="141"/>
      <c r="AJ96" s="141"/>
      <c r="AK96" s="141"/>
      <c r="AL96" s="141"/>
      <c r="AM96" s="141"/>
      <c r="AN96" s="141"/>
      <c r="AO96" s="141"/>
      <c r="AP96" s="141"/>
      <c r="AQ96" s="141"/>
      <c r="AR96" s="141"/>
      <c r="AS96" s="141"/>
      <c r="AT96" s="141"/>
      <c r="AU96" s="141"/>
      <c r="AV96" s="141"/>
      <c r="AW96" s="141"/>
      <c r="AX96" s="141"/>
      <c r="AY96" s="144" t="s">
        <v>130</v>
      </c>
      <c r="AZ96" s="141"/>
      <c r="BA96" s="141"/>
      <c r="BB96" s="141"/>
      <c r="BC96" s="141"/>
      <c r="BD96" s="141"/>
      <c r="BE96" s="145">
        <f t="shared" ref="BE96:BE101" si="0">IF(U96="základní",N96,0)</f>
        <v>0</v>
      </c>
      <c r="BF96" s="145">
        <f t="shared" ref="BF96:BF101" si="1">IF(U96="snížená",N96,0)</f>
        <v>0</v>
      </c>
      <c r="BG96" s="145">
        <f t="shared" ref="BG96:BG101" si="2">IF(U96="zákl. přenesená",N96,0)</f>
        <v>0</v>
      </c>
      <c r="BH96" s="145">
        <f t="shared" ref="BH96:BH101" si="3">IF(U96="sníž. přenesená",N96,0)</f>
        <v>0</v>
      </c>
      <c r="BI96" s="145">
        <f t="shared" ref="BI96:BI101" si="4">IF(U96="nulová",N96,0)</f>
        <v>0</v>
      </c>
      <c r="BJ96" s="144" t="s">
        <v>79</v>
      </c>
      <c r="BK96" s="141"/>
      <c r="BL96" s="141"/>
      <c r="BM96" s="141"/>
    </row>
    <row r="97" spans="2:65" s="1" customFormat="1" ht="18" customHeight="1">
      <c r="B97" s="137"/>
      <c r="C97" s="138"/>
      <c r="D97" s="223" t="s">
        <v>131</v>
      </c>
      <c r="E97" s="245"/>
      <c r="F97" s="245"/>
      <c r="G97" s="245"/>
      <c r="H97" s="245"/>
      <c r="I97" s="138"/>
      <c r="J97" s="138"/>
      <c r="K97" s="138"/>
      <c r="L97" s="138"/>
      <c r="M97" s="138"/>
      <c r="N97" s="219">
        <f>ROUNDUP(N89*T97,2)</f>
        <v>0</v>
      </c>
      <c r="O97" s="246"/>
      <c r="P97" s="246"/>
      <c r="Q97" s="246"/>
      <c r="R97" s="140"/>
      <c r="S97" s="141"/>
      <c r="T97" s="142"/>
      <c r="U97" s="143" t="s">
        <v>37</v>
      </c>
      <c r="V97" s="141"/>
      <c r="W97" s="141"/>
      <c r="X97" s="141"/>
      <c r="Y97" s="141"/>
      <c r="Z97" s="141"/>
      <c r="AA97" s="141"/>
      <c r="AB97" s="141"/>
      <c r="AC97" s="141"/>
      <c r="AD97" s="141"/>
      <c r="AE97" s="141"/>
      <c r="AF97" s="141"/>
      <c r="AG97" s="141"/>
      <c r="AH97" s="141"/>
      <c r="AI97" s="141"/>
      <c r="AJ97" s="141"/>
      <c r="AK97" s="141"/>
      <c r="AL97" s="141"/>
      <c r="AM97" s="141"/>
      <c r="AN97" s="141"/>
      <c r="AO97" s="141"/>
      <c r="AP97" s="141"/>
      <c r="AQ97" s="141"/>
      <c r="AR97" s="141"/>
      <c r="AS97" s="141"/>
      <c r="AT97" s="141"/>
      <c r="AU97" s="141"/>
      <c r="AV97" s="141"/>
      <c r="AW97" s="141"/>
      <c r="AX97" s="141"/>
      <c r="AY97" s="144" t="s">
        <v>130</v>
      </c>
      <c r="AZ97" s="141"/>
      <c r="BA97" s="141"/>
      <c r="BB97" s="141"/>
      <c r="BC97" s="141"/>
      <c r="BD97" s="141"/>
      <c r="BE97" s="145">
        <f t="shared" si="0"/>
        <v>0</v>
      </c>
      <c r="BF97" s="145">
        <f t="shared" si="1"/>
        <v>0</v>
      </c>
      <c r="BG97" s="145">
        <f t="shared" si="2"/>
        <v>0</v>
      </c>
      <c r="BH97" s="145">
        <f t="shared" si="3"/>
        <v>0</v>
      </c>
      <c r="BI97" s="145">
        <f t="shared" si="4"/>
        <v>0</v>
      </c>
      <c r="BJ97" s="144" t="s">
        <v>79</v>
      </c>
      <c r="BK97" s="141"/>
      <c r="BL97" s="141"/>
      <c r="BM97" s="141"/>
    </row>
    <row r="98" spans="2:65" s="1" customFormat="1" ht="18" customHeight="1">
      <c r="B98" s="137"/>
      <c r="C98" s="138"/>
      <c r="D98" s="223" t="s">
        <v>132</v>
      </c>
      <c r="E98" s="245"/>
      <c r="F98" s="245"/>
      <c r="G98" s="245"/>
      <c r="H98" s="245"/>
      <c r="I98" s="138"/>
      <c r="J98" s="138"/>
      <c r="K98" s="138"/>
      <c r="L98" s="138"/>
      <c r="M98" s="138"/>
      <c r="N98" s="219">
        <f>ROUNDUP(N89*T98,2)</f>
        <v>0</v>
      </c>
      <c r="O98" s="246"/>
      <c r="P98" s="246"/>
      <c r="Q98" s="246"/>
      <c r="R98" s="140"/>
      <c r="S98" s="141"/>
      <c r="T98" s="142"/>
      <c r="U98" s="143" t="s">
        <v>37</v>
      </c>
      <c r="V98" s="141"/>
      <c r="W98" s="141"/>
      <c r="X98" s="141"/>
      <c r="Y98" s="141"/>
      <c r="Z98" s="141"/>
      <c r="AA98" s="141"/>
      <c r="AB98" s="141"/>
      <c r="AC98" s="141"/>
      <c r="AD98" s="141"/>
      <c r="AE98" s="141"/>
      <c r="AF98" s="141"/>
      <c r="AG98" s="141"/>
      <c r="AH98" s="141"/>
      <c r="AI98" s="141"/>
      <c r="AJ98" s="141"/>
      <c r="AK98" s="141"/>
      <c r="AL98" s="141"/>
      <c r="AM98" s="141"/>
      <c r="AN98" s="141"/>
      <c r="AO98" s="141"/>
      <c r="AP98" s="141"/>
      <c r="AQ98" s="141"/>
      <c r="AR98" s="141"/>
      <c r="AS98" s="141"/>
      <c r="AT98" s="141"/>
      <c r="AU98" s="141"/>
      <c r="AV98" s="141"/>
      <c r="AW98" s="141"/>
      <c r="AX98" s="141"/>
      <c r="AY98" s="144" t="s">
        <v>130</v>
      </c>
      <c r="AZ98" s="141"/>
      <c r="BA98" s="141"/>
      <c r="BB98" s="141"/>
      <c r="BC98" s="141"/>
      <c r="BD98" s="141"/>
      <c r="BE98" s="145">
        <f t="shared" si="0"/>
        <v>0</v>
      </c>
      <c r="BF98" s="145">
        <f t="shared" si="1"/>
        <v>0</v>
      </c>
      <c r="BG98" s="145">
        <f t="shared" si="2"/>
        <v>0</v>
      </c>
      <c r="BH98" s="145">
        <f t="shared" si="3"/>
        <v>0</v>
      </c>
      <c r="BI98" s="145">
        <f t="shared" si="4"/>
        <v>0</v>
      </c>
      <c r="BJ98" s="144" t="s">
        <v>79</v>
      </c>
      <c r="BK98" s="141"/>
      <c r="BL98" s="141"/>
      <c r="BM98" s="141"/>
    </row>
    <row r="99" spans="2:65" s="1" customFormat="1" ht="18" customHeight="1">
      <c r="B99" s="137"/>
      <c r="C99" s="138"/>
      <c r="D99" s="223" t="s">
        <v>133</v>
      </c>
      <c r="E99" s="245"/>
      <c r="F99" s="245"/>
      <c r="G99" s="245"/>
      <c r="H99" s="245"/>
      <c r="I99" s="138"/>
      <c r="J99" s="138"/>
      <c r="K99" s="138"/>
      <c r="L99" s="138"/>
      <c r="M99" s="138"/>
      <c r="N99" s="219">
        <f>ROUNDUP(N89*T99,2)</f>
        <v>0</v>
      </c>
      <c r="O99" s="246"/>
      <c r="P99" s="246"/>
      <c r="Q99" s="246"/>
      <c r="R99" s="140"/>
      <c r="S99" s="141"/>
      <c r="T99" s="142"/>
      <c r="U99" s="143" t="s">
        <v>37</v>
      </c>
      <c r="V99" s="141"/>
      <c r="W99" s="141"/>
      <c r="X99" s="141"/>
      <c r="Y99" s="141"/>
      <c r="Z99" s="141"/>
      <c r="AA99" s="141"/>
      <c r="AB99" s="141"/>
      <c r="AC99" s="141"/>
      <c r="AD99" s="141"/>
      <c r="AE99" s="141"/>
      <c r="AF99" s="141"/>
      <c r="AG99" s="141"/>
      <c r="AH99" s="141"/>
      <c r="AI99" s="141"/>
      <c r="AJ99" s="141"/>
      <c r="AK99" s="141"/>
      <c r="AL99" s="141"/>
      <c r="AM99" s="141"/>
      <c r="AN99" s="141"/>
      <c r="AO99" s="141"/>
      <c r="AP99" s="141"/>
      <c r="AQ99" s="141"/>
      <c r="AR99" s="141"/>
      <c r="AS99" s="141"/>
      <c r="AT99" s="141"/>
      <c r="AU99" s="141"/>
      <c r="AV99" s="141"/>
      <c r="AW99" s="141"/>
      <c r="AX99" s="141"/>
      <c r="AY99" s="144" t="s">
        <v>130</v>
      </c>
      <c r="AZ99" s="141"/>
      <c r="BA99" s="141"/>
      <c r="BB99" s="141"/>
      <c r="BC99" s="141"/>
      <c r="BD99" s="141"/>
      <c r="BE99" s="145">
        <f t="shared" si="0"/>
        <v>0</v>
      </c>
      <c r="BF99" s="145">
        <f t="shared" si="1"/>
        <v>0</v>
      </c>
      <c r="BG99" s="145">
        <f t="shared" si="2"/>
        <v>0</v>
      </c>
      <c r="BH99" s="145">
        <f t="shared" si="3"/>
        <v>0</v>
      </c>
      <c r="BI99" s="145">
        <f t="shared" si="4"/>
        <v>0</v>
      </c>
      <c r="BJ99" s="144" t="s">
        <v>79</v>
      </c>
      <c r="BK99" s="141"/>
      <c r="BL99" s="141"/>
      <c r="BM99" s="141"/>
    </row>
    <row r="100" spans="2:65" s="1" customFormat="1" ht="18" customHeight="1">
      <c r="B100" s="137"/>
      <c r="C100" s="138"/>
      <c r="D100" s="223" t="s">
        <v>134</v>
      </c>
      <c r="E100" s="245"/>
      <c r="F100" s="245"/>
      <c r="G100" s="245"/>
      <c r="H100" s="245"/>
      <c r="I100" s="138"/>
      <c r="J100" s="138"/>
      <c r="K100" s="138"/>
      <c r="L100" s="138"/>
      <c r="M100" s="138"/>
      <c r="N100" s="219">
        <f>ROUNDUP(N89*T100,2)</f>
        <v>0</v>
      </c>
      <c r="O100" s="246"/>
      <c r="P100" s="246"/>
      <c r="Q100" s="246"/>
      <c r="R100" s="140"/>
      <c r="S100" s="141"/>
      <c r="T100" s="142"/>
      <c r="U100" s="143" t="s">
        <v>37</v>
      </c>
      <c r="V100" s="141"/>
      <c r="W100" s="141"/>
      <c r="X100" s="141"/>
      <c r="Y100" s="141"/>
      <c r="Z100" s="141"/>
      <c r="AA100" s="141"/>
      <c r="AB100" s="141"/>
      <c r="AC100" s="141"/>
      <c r="AD100" s="141"/>
      <c r="AE100" s="141"/>
      <c r="AF100" s="141"/>
      <c r="AG100" s="141"/>
      <c r="AH100" s="141"/>
      <c r="AI100" s="141"/>
      <c r="AJ100" s="141"/>
      <c r="AK100" s="141"/>
      <c r="AL100" s="141"/>
      <c r="AM100" s="141"/>
      <c r="AN100" s="141"/>
      <c r="AO100" s="141"/>
      <c r="AP100" s="141"/>
      <c r="AQ100" s="141"/>
      <c r="AR100" s="141"/>
      <c r="AS100" s="141"/>
      <c r="AT100" s="141"/>
      <c r="AU100" s="141"/>
      <c r="AV100" s="141"/>
      <c r="AW100" s="141"/>
      <c r="AX100" s="141"/>
      <c r="AY100" s="144" t="s">
        <v>130</v>
      </c>
      <c r="AZ100" s="141"/>
      <c r="BA100" s="141"/>
      <c r="BB100" s="141"/>
      <c r="BC100" s="141"/>
      <c r="BD100" s="141"/>
      <c r="BE100" s="145">
        <f t="shared" si="0"/>
        <v>0</v>
      </c>
      <c r="BF100" s="145">
        <f t="shared" si="1"/>
        <v>0</v>
      </c>
      <c r="BG100" s="145">
        <f t="shared" si="2"/>
        <v>0</v>
      </c>
      <c r="BH100" s="145">
        <f t="shared" si="3"/>
        <v>0</v>
      </c>
      <c r="BI100" s="145">
        <f t="shared" si="4"/>
        <v>0</v>
      </c>
      <c r="BJ100" s="144" t="s">
        <v>79</v>
      </c>
      <c r="BK100" s="141"/>
      <c r="BL100" s="141"/>
      <c r="BM100" s="141"/>
    </row>
    <row r="101" spans="2:65" s="1" customFormat="1" ht="18" customHeight="1">
      <c r="B101" s="137"/>
      <c r="C101" s="138"/>
      <c r="D101" s="139" t="s">
        <v>135</v>
      </c>
      <c r="E101" s="138"/>
      <c r="F101" s="138"/>
      <c r="G101" s="138"/>
      <c r="H101" s="138"/>
      <c r="I101" s="138"/>
      <c r="J101" s="138"/>
      <c r="K101" s="138"/>
      <c r="L101" s="138"/>
      <c r="M101" s="138"/>
      <c r="N101" s="219">
        <f>ROUNDUP(N89*T101,2)</f>
        <v>0</v>
      </c>
      <c r="O101" s="246"/>
      <c r="P101" s="246"/>
      <c r="Q101" s="246"/>
      <c r="R101" s="140"/>
      <c r="S101" s="141"/>
      <c r="T101" s="146"/>
      <c r="U101" s="147" t="s">
        <v>37</v>
      </c>
      <c r="V101" s="141"/>
      <c r="W101" s="141"/>
      <c r="X101" s="141"/>
      <c r="Y101" s="141"/>
      <c r="Z101" s="141"/>
      <c r="AA101" s="141"/>
      <c r="AB101" s="141"/>
      <c r="AC101" s="141"/>
      <c r="AD101" s="141"/>
      <c r="AE101" s="141"/>
      <c r="AF101" s="141"/>
      <c r="AG101" s="141"/>
      <c r="AH101" s="141"/>
      <c r="AI101" s="141"/>
      <c r="AJ101" s="141"/>
      <c r="AK101" s="141"/>
      <c r="AL101" s="141"/>
      <c r="AM101" s="141"/>
      <c r="AN101" s="141"/>
      <c r="AO101" s="141"/>
      <c r="AP101" s="141"/>
      <c r="AQ101" s="141"/>
      <c r="AR101" s="141"/>
      <c r="AS101" s="141"/>
      <c r="AT101" s="141"/>
      <c r="AU101" s="141"/>
      <c r="AV101" s="141"/>
      <c r="AW101" s="141"/>
      <c r="AX101" s="141"/>
      <c r="AY101" s="144" t="s">
        <v>136</v>
      </c>
      <c r="AZ101" s="141"/>
      <c r="BA101" s="141"/>
      <c r="BB101" s="141"/>
      <c r="BC101" s="141"/>
      <c r="BD101" s="141"/>
      <c r="BE101" s="145">
        <f t="shared" si="0"/>
        <v>0</v>
      </c>
      <c r="BF101" s="145">
        <f t="shared" si="1"/>
        <v>0</v>
      </c>
      <c r="BG101" s="145">
        <f t="shared" si="2"/>
        <v>0</v>
      </c>
      <c r="BH101" s="145">
        <f t="shared" si="3"/>
        <v>0</v>
      </c>
      <c r="BI101" s="145">
        <f t="shared" si="4"/>
        <v>0</v>
      </c>
      <c r="BJ101" s="144" t="s">
        <v>79</v>
      </c>
      <c r="BK101" s="141"/>
      <c r="BL101" s="141"/>
      <c r="BM101" s="141"/>
    </row>
    <row r="102" spans="2:65" s="1" customFormat="1">
      <c r="B102" s="35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7"/>
    </row>
    <row r="103" spans="2:65" s="1" customFormat="1" ht="29.25" customHeight="1">
      <c r="B103" s="35"/>
      <c r="C103" s="119" t="s">
        <v>106</v>
      </c>
      <c r="D103" s="120"/>
      <c r="E103" s="120"/>
      <c r="F103" s="120"/>
      <c r="G103" s="120"/>
      <c r="H103" s="120"/>
      <c r="I103" s="120"/>
      <c r="J103" s="120"/>
      <c r="K103" s="120"/>
      <c r="L103" s="220">
        <f>ROUNDUP(SUM(N89+N95),2)</f>
        <v>0</v>
      </c>
      <c r="M103" s="220"/>
      <c r="N103" s="220"/>
      <c r="O103" s="220"/>
      <c r="P103" s="220"/>
      <c r="Q103" s="220"/>
      <c r="R103" s="37"/>
    </row>
    <row r="104" spans="2:65" s="1" customFormat="1" ht="6.95" customHeight="1">
      <c r="B104" s="59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1"/>
    </row>
    <row r="108" spans="2:65" s="1" customFormat="1" ht="6.95" customHeight="1">
      <c r="B108" s="62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4"/>
    </row>
    <row r="109" spans="2:65" s="1" customFormat="1" ht="36.950000000000003" customHeight="1">
      <c r="B109" s="35"/>
      <c r="C109" s="181" t="s">
        <v>137</v>
      </c>
      <c r="D109" s="229"/>
      <c r="E109" s="229"/>
      <c r="F109" s="229"/>
      <c r="G109" s="229"/>
      <c r="H109" s="229"/>
      <c r="I109" s="229"/>
      <c r="J109" s="229"/>
      <c r="K109" s="229"/>
      <c r="L109" s="229"/>
      <c r="M109" s="229"/>
      <c r="N109" s="229"/>
      <c r="O109" s="229"/>
      <c r="P109" s="229"/>
      <c r="Q109" s="229"/>
      <c r="R109" s="37"/>
    </row>
    <row r="110" spans="2:65" s="1" customFormat="1" ht="6.95" customHeight="1">
      <c r="B110" s="35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7"/>
    </row>
    <row r="111" spans="2:65" s="1" customFormat="1" ht="30" customHeight="1">
      <c r="B111" s="35"/>
      <c r="C111" s="30" t="s">
        <v>18</v>
      </c>
      <c r="D111" s="36"/>
      <c r="E111" s="36"/>
      <c r="F111" s="227" t="str">
        <f>F6</f>
        <v>Rekonštrukcia ulíc v obci Brezany</v>
      </c>
      <c r="G111" s="228"/>
      <c r="H111" s="228"/>
      <c r="I111" s="228"/>
      <c r="J111" s="228"/>
      <c r="K111" s="228"/>
      <c r="L111" s="228"/>
      <c r="M111" s="228"/>
      <c r="N111" s="228"/>
      <c r="O111" s="228"/>
      <c r="P111" s="228"/>
      <c r="Q111" s="36"/>
      <c r="R111" s="37"/>
    </row>
    <row r="112" spans="2:65" ht="30" customHeight="1">
      <c r="B112" s="23"/>
      <c r="C112" s="30" t="s">
        <v>113</v>
      </c>
      <c r="D112" s="26"/>
      <c r="E112" s="26"/>
      <c r="F112" s="227"/>
      <c r="G112" s="186"/>
      <c r="H112" s="186"/>
      <c r="I112" s="186"/>
      <c r="J112" s="186"/>
      <c r="K112" s="186"/>
      <c r="L112" s="186"/>
      <c r="M112" s="186"/>
      <c r="N112" s="186"/>
      <c r="O112" s="186"/>
      <c r="P112" s="186"/>
      <c r="Q112" s="26"/>
      <c r="R112" s="24"/>
    </row>
    <row r="113" spans="2:65" s="1" customFormat="1" ht="36.950000000000003" customHeight="1">
      <c r="B113" s="35"/>
      <c r="C113" s="69" t="s">
        <v>114</v>
      </c>
      <c r="D113" s="36"/>
      <c r="E113" s="36"/>
      <c r="F113" s="201" t="str">
        <f>F8</f>
        <v>SO-04 - Ulica Skotňa</v>
      </c>
      <c r="G113" s="229"/>
      <c r="H113" s="229"/>
      <c r="I113" s="229"/>
      <c r="J113" s="229"/>
      <c r="K113" s="229"/>
      <c r="L113" s="229"/>
      <c r="M113" s="229"/>
      <c r="N113" s="229"/>
      <c r="O113" s="229"/>
      <c r="P113" s="229"/>
      <c r="Q113" s="36"/>
      <c r="R113" s="37"/>
    </row>
    <row r="114" spans="2:65" s="1" customFormat="1" ht="6.95" customHeight="1">
      <c r="B114" s="35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7"/>
    </row>
    <row r="115" spans="2:65" s="1" customFormat="1" ht="18" customHeight="1">
      <c r="B115" s="35"/>
      <c r="C115" s="30" t="s">
        <v>21</v>
      </c>
      <c r="D115" s="36"/>
      <c r="E115" s="36"/>
      <c r="F115" s="28" t="str">
        <f>F10</f>
        <v xml:space="preserve"> </v>
      </c>
      <c r="G115" s="36"/>
      <c r="H115" s="36"/>
      <c r="I115" s="36"/>
      <c r="J115" s="36"/>
      <c r="K115" s="30" t="s">
        <v>23</v>
      </c>
      <c r="L115" s="36"/>
      <c r="M115" s="231" t="str">
        <f>IF(O10="","",O10)</f>
        <v/>
      </c>
      <c r="N115" s="231"/>
      <c r="O115" s="231"/>
      <c r="P115" s="231"/>
      <c r="Q115" s="36"/>
      <c r="R115" s="37"/>
    </row>
    <row r="116" spans="2:65" s="1" customFormat="1" ht="6.95" customHeight="1">
      <c r="B116" s="35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7"/>
    </row>
    <row r="117" spans="2:65" s="1" customFormat="1" ht="15">
      <c r="B117" s="35"/>
      <c r="C117" s="30" t="s">
        <v>26</v>
      </c>
      <c r="D117" s="36"/>
      <c r="E117" s="36"/>
      <c r="F117" s="28" t="str">
        <f>E13</f>
        <v>Obec Brezany</v>
      </c>
      <c r="G117" s="36"/>
      <c r="H117" s="36"/>
      <c r="I117" s="36"/>
      <c r="J117" s="36"/>
      <c r="K117" s="30" t="s">
        <v>30</v>
      </c>
      <c r="L117" s="36"/>
      <c r="M117" s="185" t="str">
        <f>E19</f>
        <v xml:space="preserve"> </v>
      </c>
      <c r="N117" s="185"/>
      <c r="O117" s="185"/>
      <c r="P117" s="185"/>
      <c r="Q117" s="185"/>
      <c r="R117" s="37"/>
    </row>
    <row r="118" spans="2:65" s="1" customFormat="1" ht="14.45" customHeight="1">
      <c r="B118" s="35"/>
      <c r="C118" s="30" t="s">
        <v>29</v>
      </c>
      <c r="D118" s="36"/>
      <c r="E118" s="36"/>
      <c r="F118" s="28" t="str">
        <f>IF(E16="","",E16)</f>
        <v/>
      </c>
      <c r="G118" s="36"/>
      <c r="H118" s="36"/>
      <c r="I118" s="36"/>
      <c r="J118" s="36"/>
      <c r="K118" s="30" t="s">
        <v>31</v>
      </c>
      <c r="L118" s="36"/>
      <c r="M118" s="185" t="str">
        <f>E22</f>
        <v xml:space="preserve"> </v>
      </c>
      <c r="N118" s="185"/>
      <c r="O118" s="185"/>
      <c r="P118" s="185"/>
      <c r="Q118" s="185"/>
      <c r="R118" s="37"/>
    </row>
    <row r="119" spans="2:65" s="1" customFormat="1" ht="10.35" customHeight="1">
      <c r="B119" s="35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7"/>
    </row>
    <row r="120" spans="2:65" s="9" customFormat="1" ht="29.25" customHeight="1">
      <c r="B120" s="148"/>
      <c r="C120" s="149" t="s">
        <v>138</v>
      </c>
      <c r="D120" s="150" t="s">
        <v>139</v>
      </c>
      <c r="E120" s="150" t="s">
        <v>54</v>
      </c>
      <c r="F120" s="252" t="s">
        <v>140</v>
      </c>
      <c r="G120" s="252"/>
      <c r="H120" s="252"/>
      <c r="I120" s="252"/>
      <c r="J120" s="150" t="s">
        <v>141</v>
      </c>
      <c r="K120" s="150" t="s">
        <v>142</v>
      </c>
      <c r="L120" s="252" t="s">
        <v>143</v>
      </c>
      <c r="M120" s="252"/>
      <c r="N120" s="252" t="s">
        <v>119</v>
      </c>
      <c r="O120" s="252"/>
      <c r="P120" s="252"/>
      <c r="Q120" s="253"/>
      <c r="R120" s="151"/>
      <c r="T120" s="76" t="s">
        <v>144</v>
      </c>
      <c r="U120" s="77" t="s">
        <v>36</v>
      </c>
      <c r="V120" s="77" t="s">
        <v>145</v>
      </c>
      <c r="W120" s="77" t="s">
        <v>146</v>
      </c>
      <c r="X120" s="77" t="s">
        <v>147</v>
      </c>
      <c r="Y120" s="77" t="s">
        <v>148</v>
      </c>
      <c r="Z120" s="77" t="s">
        <v>149</v>
      </c>
      <c r="AA120" s="78" t="s">
        <v>150</v>
      </c>
    </row>
    <row r="121" spans="2:65" s="1" customFormat="1" ht="29.25" customHeight="1">
      <c r="B121" s="35"/>
      <c r="C121" s="80" t="s">
        <v>116</v>
      </c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254">
        <f>BK121</f>
        <v>0</v>
      </c>
      <c r="O121" s="255"/>
      <c r="P121" s="255"/>
      <c r="Q121" s="255"/>
      <c r="R121" s="37"/>
      <c r="T121" s="79"/>
      <c r="U121" s="51"/>
      <c r="V121" s="51"/>
      <c r="W121" s="152">
        <f>W122+W128</f>
        <v>0</v>
      </c>
      <c r="X121" s="51"/>
      <c r="Y121" s="152">
        <f>Y122+Y128</f>
        <v>0</v>
      </c>
      <c r="Z121" s="51"/>
      <c r="AA121" s="153">
        <f>AA122+AA128</f>
        <v>0</v>
      </c>
      <c r="AT121" s="19" t="s">
        <v>71</v>
      </c>
      <c r="AU121" s="19" t="s">
        <v>121</v>
      </c>
      <c r="BK121" s="154">
        <f>BK122+BK128</f>
        <v>0</v>
      </c>
    </row>
    <row r="122" spans="2:65" s="10" customFormat="1" ht="37.35" customHeight="1">
      <c r="B122" s="155"/>
      <c r="C122" s="156"/>
      <c r="D122" s="157" t="s">
        <v>122</v>
      </c>
      <c r="E122" s="157"/>
      <c r="F122" s="157"/>
      <c r="G122" s="157"/>
      <c r="H122" s="157"/>
      <c r="I122" s="157"/>
      <c r="J122" s="157"/>
      <c r="K122" s="157"/>
      <c r="L122" s="157"/>
      <c r="M122" s="157"/>
      <c r="N122" s="243">
        <f>BK122</f>
        <v>0</v>
      </c>
      <c r="O122" s="241"/>
      <c r="P122" s="241"/>
      <c r="Q122" s="241"/>
      <c r="R122" s="158"/>
      <c r="T122" s="159"/>
      <c r="U122" s="156"/>
      <c r="V122" s="156"/>
      <c r="W122" s="160">
        <f>W123+W126</f>
        <v>0</v>
      </c>
      <c r="X122" s="156"/>
      <c r="Y122" s="160">
        <f>Y123+Y126</f>
        <v>0</v>
      </c>
      <c r="Z122" s="156"/>
      <c r="AA122" s="161">
        <f>AA123+AA126</f>
        <v>0</v>
      </c>
      <c r="AR122" s="162" t="s">
        <v>79</v>
      </c>
      <c r="AT122" s="163" t="s">
        <v>71</v>
      </c>
      <c r="AU122" s="163" t="s">
        <v>72</v>
      </c>
      <c r="AY122" s="162" t="s">
        <v>151</v>
      </c>
      <c r="BK122" s="164">
        <f>BK123+BK126</f>
        <v>0</v>
      </c>
    </row>
    <row r="123" spans="2:65" s="10" customFormat="1" ht="19.899999999999999" customHeight="1">
      <c r="B123" s="155"/>
      <c r="C123" s="156"/>
      <c r="D123" s="165" t="s">
        <v>124</v>
      </c>
      <c r="E123" s="165"/>
      <c r="F123" s="165"/>
      <c r="G123" s="165"/>
      <c r="H123" s="165"/>
      <c r="I123" s="165"/>
      <c r="J123" s="165"/>
      <c r="K123" s="165"/>
      <c r="L123" s="165"/>
      <c r="M123" s="165"/>
      <c r="N123" s="256">
        <f>BK123</f>
        <v>0</v>
      </c>
      <c r="O123" s="257"/>
      <c r="P123" s="257"/>
      <c r="Q123" s="257"/>
      <c r="R123" s="158"/>
      <c r="T123" s="159"/>
      <c r="U123" s="156"/>
      <c r="V123" s="156"/>
      <c r="W123" s="160">
        <f>SUM(W124:W125)</f>
        <v>0</v>
      </c>
      <c r="X123" s="156"/>
      <c r="Y123" s="160">
        <f>SUM(Y124:Y125)</f>
        <v>0</v>
      </c>
      <c r="Z123" s="156"/>
      <c r="AA123" s="161">
        <f>SUM(AA124:AA125)</f>
        <v>0</v>
      </c>
      <c r="AR123" s="162" t="s">
        <v>79</v>
      </c>
      <c r="AT123" s="163" t="s">
        <v>71</v>
      </c>
      <c r="AU123" s="163" t="s">
        <v>79</v>
      </c>
      <c r="AY123" s="162" t="s">
        <v>151</v>
      </c>
      <c r="BK123" s="164">
        <f>SUM(BK124:BK125)</f>
        <v>0</v>
      </c>
    </row>
    <row r="124" spans="2:65" s="1" customFormat="1" ht="38.25" customHeight="1">
      <c r="B124" s="137"/>
      <c r="C124" s="166" t="s">
        <v>72</v>
      </c>
      <c r="D124" s="166" t="s">
        <v>152</v>
      </c>
      <c r="E124" s="167" t="s">
        <v>161</v>
      </c>
      <c r="F124" s="248" t="s">
        <v>162</v>
      </c>
      <c r="G124" s="248"/>
      <c r="H124" s="248"/>
      <c r="I124" s="248"/>
      <c r="J124" s="168" t="s">
        <v>155</v>
      </c>
      <c r="K124" s="169">
        <v>638</v>
      </c>
      <c r="L124" s="249">
        <v>0</v>
      </c>
      <c r="M124" s="249"/>
      <c r="N124" s="247">
        <f>ROUND(L124*K124,2)</f>
        <v>0</v>
      </c>
      <c r="O124" s="247"/>
      <c r="P124" s="247"/>
      <c r="Q124" s="247"/>
      <c r="R124" s="140"/>
      <c r="T124" s="170" t="s">
        <v>5</v>
      </c>
      <c r="U124" s="44" t="s">
        <v>37</v>
      </c>
      <c r="V124" s="36"/>
      <c r="W124" s="171">
        <f>V124*K124</f>
        <v>0</v>
      </c>
      <c r="X124" s="171">
        <v>0</v>
      </c>
      <c r="Y124" s="171">
        <f>X124*K124</f>
        <v>0</v>
      </c>
      <c r="Z124" s="171">
        <v>0</v>
      </c>
      <c r="AA124" s="172">
        <f>Z124*K124</f>
        <v>0</v>
      </c>
      <c r="AR124" s="19" t="s">
        <v>156</v>
      </c>
      <c r="AT124" s="19" t="s">
        <v>152</v>
      </c>
      <c r="AU124" s="19" t="s">
        <v>84</v>
      </c>
      <c r="AY124" s="19" t="s">
        <v>151</v>
      </c>
      <c r="BE124" s="114">
        <f>IF(U124="základní",N124,0)</f>
        <v>0</v>
      </c>
      <c r="BF124" s="114">
        <f>IF(U124="snížená",N124,0)</f>
        <v>0</v>
      </c>
      <c r="BG124" s="114">
        <f>IF(U124="zákl. přenesená",N124,0)</f>
        <v>0</v>
      </c>
      <c r="BH124" s="114">
        <f>IF(U124="sníž. přenesená",N124,0)</f>
        <v>0</v>
      </c>
      <c r="BI124" s="114">
        <f>IF(U124="nulová",N124,0)</f>
        <v>0</v>
      </c>
      <c r="BJ124" s="19" t="s">
        <v>79</v>
      </c>
      <c r="BK124" s="114">
        <f>ROUND(L124*K124,2)</f>
        <v>0</v>
      </c>
      <c r="BL124" s="19" t="s">
        <v>156</v>
      </c>
      <c r="BM124" s="19" t="s">
        <v>193</v>
      </c>
    </row>
    <row r="125" spans="2:65" s="1" customFormat="1" ht="38.25" customHeight="1">
      <c r="B125" s="137"/>
      <c r="C125" s="166" t="s">
        <v>72</v>
      </c>
      <c r="D125" s="166" t="s">
        <v>152</v>
      </c>
      <c r="E125" s="167" t="s">
        <v>164</v>
      </c>
      <c r="F125" s="248" t="s">
        <v>165</v>
      </c>
      <c r="G125" s="248"/>
      <c r="H125" s="248"/>
      <c r="I125" s="248"/>
      <c r="J125" s="168" t="s">
        <v>155</v>
      </c>
      <c r="K125" s="169">
        <v>638</v>
      </c>
      <c r="L125" s="249">
        <v>0</v>
      </c>
      <c r="M125" s="249"/>
      <c r="N125" s="247">
        <f>ROUND(L125*K125,2)</f>
        <v>0</v>
      </c>
      <c r="O125" s="247"/>
      <c r="P125" s="247"/>
      <c r="Q125" s="247"/>
      <c r="R125" s="140"/>
      <c r="T125" s="170" t="s">
        <v>5</v>
      </c>
      <c r="U125" s="44" t="s">
        <v>37</v>
      </c>
      <c r="V125" s="36"/>
      <c r="W125" s="171">
        <f>V125*K125</f>
        <v>0</v>
      </c>
      <c r="X125" s="171">
        <v>0</v>
      </c>
      <c r="Y125" s="171">
        <f>X125*K125</f>
        <v>0</v>
      </c>
      <c r="Z125" s="171">
        <v>0</v>
      </c>
      <c r="AA125" s="172">
        <f>Z125*K125</f>
        <v>0</v>
      </c>
      <c r="AR125" s="19" t="s">
        <v>156</v>
      </c>
      <c r="AT125" s="19" t="s">
        <v>152</v>
      </c>
      <c r="AU125" s="19" t="s">
        <v>84</v>
      </c>
      <c r="AY125" s="19" t="s">
        <v>151</v>
      </c>
      <c r="BE125" s="114">
        <f>IF(U125="základní",N125,0)</f>
        <v>0</v>
      </c>
      <c r="BF125" s="114">
        <f>IF(U125="snížená",N125,0)</f>
        <v>0</v>
      </c>
      <c r="BG125" s="114">
        <f>IF(U125="zákl. přenesená",N125,0)</f>
        <v>0</v>
      </c>
      <c r="BH125" s="114">
        <f>IF(U125="sníž. přenesená",N125,0)</f>
        <v>0</v>
      </c>
      <c r="BI125" s="114">
        <f>IF(U125="nulová",N125,0)</f>
        <v>0</v>
      </c>
      <c r="BJ125" s="19" t="s">
        <v>79</v>
      </c>
      <c r="BK125" s="114">
        <f>ROUND(L125*K125,2)</f>
        <v>0</v>
      </c>
      <c r="BL125" s="19" t="s">
        <v>156</v>
      </c>
      <c r="BM125" s="19" t="s">
        <v>194</v>
      </c>
    </row>
    <row r="126" spans="2:65" s="10" customFormat="1" ht="29.85" customHeight="1">
      <c r="B126" s="155"/>
      <c r="C126" s="156"/>
      <c r="D126" s="165" t="s">
        <v>126</v>
      </c>
      <c r="E126" s="165"/>
      <c r="F126" s="165"/>
      <c r="G126" s="165"/>
      <c r="H126" s="165"/>
      <c r="I126" s="165"/>
      <c r="J126" s="165"/>
      <c r="K126" s="165"/>
      <c r="L126" s="165"/>
      <c r="M126" s="165"/>
      <c r="N126" s="250">
        <f>BK126</f>
        <v>0</v>
      </c>
      <c r="O126" s="251"/>
      <c r="P126" s="251"/>
      <c r="Q126" s="251"/>
      <c r="R126" s="158"/>
      <c r="T126" s="159"/>
      <c r="U126" s="156"/>
      <c r="V126" s="156"/>
      <c r="W126" s="160">
        <f>W127</f>
        <v>0</v>
      </c>
      <c r="X126" s="156"/>
      <c r="Y126" s="160">
        <f>Y127</f>
        <v>0</v>
      </c>
      <c r="Z126" s="156"/>
      <c r="AA126" s="161">
        <f>AA127</f>
        <v>0</v>
      </c>
      <c r="AR126" s="162" t="s">
        <v>79</v>
      </c>
      <c r="AT126" s="163" t="s">
        <v>71</v>
      </c>
      <c r="AU126" s="163" t="s">
        <v>79</v>
      </c>
      <c r="AY126" s="162" t="s">
        <v>151</v>
      </c>
      <c r="BK126" s="164">
        <f>BK127</f>
        <v>0</v>
      </c>
    </row>
    <row r="127" spans="2:65" s="1" customFormat="1" ht="38.25" customHeight="1">
      <c r="B127" s="137"/>
      <c r="C127" s="166" t="s">
        <v>72</v>
      </c>
      <c r="D127" s="166" t="s">
        <v>152</v>
      </c>
      <c r="E127" s="167" t="s">
        <v>181</v>
      </c>
      <c r="F127" s="248" t="s">
        <v>182</v>
      </c>
      <c r="G127" s="248"/>
      <c r="H127" s="248"/>
      <c r="I127" s="248"/>
      <c r="J127" s="168" t="s">
        <v>176</v>
      </c>
      <c r="K127" s="169">
        <v>91.87</v>
      </c>
      <c r="L127" s="249">
        <v>0</v>
      </c>
      <c r="M127" s="249"/>
      <c r="N127" s="247">
        <f>ROUND(L127*K127,2)</f>
        <v>0</v>
      </c>
      <c r="O127" s="247"/>
      <c r="P127" s="247"/>
      <c r="Q127" s="247"/>
      <c r="R127" s="140"/>
      <c r="T127" s="170" t="s">
        <v>5</v>
      </c>
      <c r="U127" s="44" t="s">
        <v>37</v>
      </c>
      <c r="V127" s="36"/>
      <c r="W127" s="171">
        <f>V127*K127</f>
        <v>0</v>
      </c>
      <c r="X127" s="171">
        <v>0</v>
      </c>
      <c r="Y127" s="171">
        <f>X127*K127</f>
        <v>0</v>
      </c>
      <c r="Z127" s="171">
        <v>0</v>
      </c>
      <c r="AA127" s="172">
        <f>Z127*K127</f>
        <v>0</v>
      </c>
      <c r="AR127" s="19" t="s">
        <v>156</v>
      </c>
      <c r="AT127" s="19" t="s">
        <v>152</v>
      </c>
      <c r="AU127" s="19" t="s">
        <v>84</v>
      </c>
      <c r="AY127" s="19" t="s">
        <v>151</v>
      </c>
      <c r="BE127" s="114">
        <f>IF(U127="základní",N127,0)</f>
        <v>0</v>
      </c>
      <c r="BF127" s="114">
        <f>IF(U127="snížená",N127,0)</f>
        <v>0</v>
      </c>
      <c r="BG127" s="114">
        <f>IF(U127="zákl. přenesená",N127,0)</f>
        <v>0</v>
      </c>
      <c r="BH127" s="114">
        <f>IF(U127="sníž. přenesená",N127,0)</f>
        <v>0</v>
      </c>
      <c r="BI127" s="114">
        <f>IF(U127="nulová",N127,0)</f>
        <v>0</v>
      </c>
      <c r="BJ127" s="19" t="s">
        <v>79</v>
      </c>
      <c r="BK127" s="114">
        <f>ROUND(L127*K127,2)</f>
        <v>0</v>
      </c>
      <c r="BL127" s="19" t="s">
        <v>156</v>
      </c>
      <c r="BM127" s="19" t="s">
        <v>195</v>
      </c>
    </row>
    <row r="128" spans="2:65" s="1" customFormat="1" ht="49.9" customHeight="1">
      <c r="B128" s="35"/>
      <c r="C128" s="36"/>
      <c r="D128" s="157" t="s">
        <v>184</v>
      </c>
      <c r="E128" s="36"/>
      <c r="F128" s="36"/>
      <c r="G128" s="36"/>
      <c r="H128" s="36"/>
      <c r="I128" s="36"/>
      <c r="J128" s="36"/>
      <c r="K128" s="36"/>
      <c r="L128" s="36"/>
      <c r="M128" s="36"/>
      <c r="N128" s="260">
        <f t="shared" ref="N128:N133" si="5">BK128</f>
        <v>0</v>
      </c>
      <c r="O128" s="261"/>
      <c r="P128" s="261"/>
      <c r="Q128" s="261"/>
      <c r="R128" s="37"/>
      <c r="T128" s="173"/>
      <c r="U128" s="36"/>
      <c r="V128" s="36"/>
      <c r="W128" s="36"/>
      <c r="X128" s="36"/>
      <c r="Y128" s="36"/>
      <c r="Z128" s="36"/>
      <c r="AA128" s="74"/>
      <c r="AT128" s="19" t="s">
        <v>71</v>
      </c>
      <c r="AU128" s="19" t="s">
        <v>72</v>
      </c>
      <c r="AY128" s="19" t="s">
        <v>185</v>
      </c>
      <c r="BK128" s="114">
        <f>SUM(BK129:BK133)</f>
        <v>0</v>
      </c>
    </row>
    <row r="129" spans="2:63" s="1" customFormat="1" ht="22.35" customHeight="1">
      <c r="B129" s="35"/>
      <c r="C129" s="174" t="s">
        <v>5</v>
      </c>
      <c r="D129" s="174" t="s">
        <v>152</v>
      </c>
      <c r="E129" s="175" t="s">
        <v>5</v>
      </c>
      <c r="F129" s="258" t="s">
        <v>5</v>
      </c>
      <c r="G129" s="258"/>
      <c r="H129" s="258"/>
      <c r="I129" s="258"/>
      <c r="J129" s="176" t="s">
        <v>5</v>
      </c>
      <c r="K129" s="177"/>
      <c r="L129" s="249"/>
      <c r="M129" s="259"/>
      <c r="N129" s="259">
        <f t="shared" si="5"/>
        <v>0</v>
      </c>
      <c r="O129" s="259"/>
      <c r="P129" s="259"/>
      <c r="Q129" s="259"/>
      <c r="R129" s="37"/>
      <c r="T129" s="170" t="s">
        <v>5</v>
      </c>
      <c r="U129" s="178" t="s">
        <v>37</v>
      </c>
      <c r="V129" s="36"/>
      <c r="W129" s="36"/>
      <c r="X129" s="36"/>
      <c r="Y129" s="36"/>
      <c r="Z129" s="36"/>
      <c r="AA129" s="74"/>
      <c r="AT129" s="19" t="s">
        <v>185</v>
      </c>
      <c r="AU129" s="19" t="s">
        <v>79</v>
      </c>
      <c r="AY129" s="19" t="s">
        <v>185</v>
      </c>
      <c r="BE129" s="114">
        <f>IF(U129="základní",N129,0)</f>
        <v>0</v>
      </c>
      <c r="BF129" s="114">
        <f>IF(U129="snížená",N129,0)</f>
        <v>0</v>
      </c>
      <c r="BG129" s="114">
        <f>IF(U129="zákl. přenesená",N129,0)</f>
        <v>0</v>
      </c>
      <c r="BH129" s="114">
        <f>IF(U129="sníž. přenesená",N129,0)</f>
        <v>0</v>
      </c>
      <c r="BI129" s="114">
        <f>IF(U129="nulová",N129,0)</f>
        <v>0</v>
      </c>
      <c r="BJ129" s="19" t="s">
        <v>79</v>
      </c>
      <c r="BK129" s="114">
        <f>L129*K129</f>
        <v>0</v>
      </c>
    </row>
    <row r="130" spans="2:63" s="1" customFormat="1" ht="22.35" customHeight="1">
      <c r="B130" s="35"/>
      <c r="C130" s="174" t="s">
        <v>5</v>
      </c>
      <c r="D130" s="174" t="s">
        <v>152</v>
      </c>
      <c r="E130" s="175" t="s">
        <v>5</v>
      </c>
      <c r="F130" s="258" t="s">
        <v>5</v>
      </c>
      <c r="G130" s="258"/>
      <c r="H130" s="258"/>
      <c r="I130" s="258"/>
      <c r="J130" s="176" t="s">
        <v>5</v>
      </c>
      <c r="K130" s="177"/>
      <c r="L130" s="249"/>
      <c r="M130" s="259"/>
      <c r="N130" s="259">
        <f t="shared" si="5"/>
        <v>0</v>
      </c>
      <c r="O130" s="259"/>
      <c r="P130" s="259"/>
      <c r="Q130" s="259"/>
      <c r="R130" s="37"/>
      <c r="T130" s="170" t="s">
        <v>5</v>
      </c>
      <c r="U130" s="178" t="s">
        <v>37</v>
      </c>
      <c r="V130" s="36"/>
      <c r="W130" s="36"/>
      <c r="X130" s="36"/>
      <c r="Y130" s="36"/>
      <c r="Z130" s="36"/>
      <c r="AA130" s="74"/>
      <c r="AT130" s="19" t="s">
        <v>185</v>
      </c>
      <c r="AU130" s="19" t="s">
        <v>79</v>
      </c>
      <c r="AY130" s="19" t="s">
        <v>185</v>
      </c>
      <c r="BE130" s="114">
        <f>IF(U130="základní",N130,0)</f>
        <v>0</v>
      </c>
      <c r="BF130" s="114">
        <f>IF(U130="snížená",N130,0)</f>
        <v>0</v>
      </c>
      <c r="BG130" s="114">
        <f>IF(U130="zákl. přenesená",N130,0)</f>
        <v>0</v>
      </c>
      <c r="BH130" s="114">
        <f>IF(U130="sníž. přenesená",N130,0)</f>
        <v>0</v>
      </c>
      <c r="BI130" s="114">
        <f>IF(U130="nulová",N130,0)</f>
        <v>0</v>
      </c>
      <c r="BJ130" s="19" t="s">
        <v>79</v>
      </c>
      <c r="BK130" s="114">
        <f>L130*K130</f>
        <v>0</v>
      </c>
    </row>
    <row r="131" spans="2:63" s="1" customFormat="1" ht="22.35" customHeight="1">
      <c r="B131" s="35"/>
      <c r="C131" s="174" t="s">
        <v>5</v>
      </c>
      <c r="D131" s="174" t="s">
        <v>152</v>
      </c>
      <c r="E131" s="175" t="s">
        <v>5</v>
      </c>
      <c r="F131" s="258" t="s">
        <v>5</v>
      </c>
      <c r="G131" s="258"/>
      <c r="H131" s="258"/>
      <c r="I131" s="258"/>
      <c r="J131" s="176" t="s">
        <v>5</v>
      </c>
      <c r="K131" s="177"/>
      <c r="L131" s="249"/>
      <c r="M131" s="259"/>
      <c r="N131" s="259">
        <f t="shared" si="5"/>
        <v>0</v>
      </c>
      <c r="O131" s="259"/>
      <c r="P131" s="259"/>
      <c r="Q131" s="259"/>
      <c r="R131" s="37"/>
      <c r="T131" s="170" t="s">
        <v>5</v>
      </c>
      <c r="U131" s="178" t="s">
        <v>37</v>
      </c>
      <c r="V131" s="36"/>
      <c r="W131" s="36"/>
      <c r="X131" s="36"/>
      <c r="Y131" s="36"/>
      <c r="Z131" s="36"/>
      <c r="AA131" s="74"/>
      <c r="AT131" s="19" t="s">
        <v>185</v>
      </c>
      <c r="AU131" s="19" t="s">
        <v>79</v>
      </c>
      <c r="AY131" s="19" t="s">
        <v>185</v>
      </c>
      <c r="BE131" s="114">
        <f>IF(U131="základní",N131,0)</f>
        <v>0</v>
      </c>
      <c r="BF131" s="114">
        <f>IF(U131="snížená",N131,0)</f>
        <v>0</v>
      </c>
      <c r="BG131" s="114">
        <f>IF(U131="zákl. přenesená",N131,0)</f>
        <v>0</v>
      </c>
      <c r="BH131" s="114">
        <f>IF(U131="sníž. přenesená",N131,0)</f>
        <v>0</v>
      </c>
      <c r="BI131" s="114">
        <f>IF(U131="nulová",N131,0)</f>
        <v>0</v>
      </c>
      <c r="BJ131" s="19" t="s">
        <v>79</v>
      </c>
      <c r="BK131" s="114">
        <f>L131*K131</f>
        <v>0</v>
      </c>
    </row>
    <row r="132" spans="2:63" s="1" customFormat="1" ht="22.35" customHeight="1">
      <c r="B132" s="35"/>
      <c r="C132" s="174" t="s">
        <v>5</v>
      </c>
      <c r="D132" s="174" t="s">
        <v>152</v>
      </c>
      <c r="E132" s="175" t="s">
        <v>5</v>
      </c>
      <c r="F132" s="258" t="s">
        <v>5</v>
      </c>
      <c r="G132" s="258"/>
      <c r="H132" s="258"/>
      <c r="I132" s="258"/>
      <c r="J132" s="176" t="s">
        <v>5</v>
      </c>
      <c r="K132" s="177"/>
      <c r="L132" s="249"/>
      <c r="M132" s="259"/>
      <c r="N132" s="259">
        <f t="shared" si="5"/>
        <v>0</v>
      </c>
      <c r="O132" s="259"/>
      <c r="P132" s="259"/>
      <c r="Q132" s="259"/>
      <c r="R132" s="37"/>
      <c r="T132" s="170" t="s">
        <v>5</v>
      </c>
      <c r="U132" s="178" t="s">
        <v>37</v>
      </c>
      <c r="V132" s="36"/>
      <c r="W132" s="36"/>
      <c r="X132" s="36"/>
      <c r="Y132" s="36"/>
      <c r="Z132" s="36"/>
      <c r="AA132" s="74"/>
      <c r="AT132" s="19" t="s">
        <v>185</v>
      </c>
      <c r="AU132" s="19" t="s">
        <v>79</v>
      </c>
      <c r="AY132" s="19" t="s">
        <v>185</v>
      </c>
      <c r="BE132" s="114">
        <f>IF(U132="základní",N132,0)</f>
        <v>0</v>
      </c>
      <c r="BF132" s="114">
        <f>IF(U132="snížená",N132,0)</f>
        <v>0</v>
      </c>
      <c r="BG132" s="114">
        <f>IF(U132="zákl. přenesená",N132,0)</f>
        <v>0</v>
      </c>
      <c r="BH132" s="114">
        <f>IF(U132="sníž. přenesená",N132,0)</f>
        <v>0</v>
      </c>
      <c r="BI132" s="114">
        <f>IF(U132="nulová",N132,0)</f>
        <v>0</v>
      </c>
      <c r="BJ132" s="19" t="s">
        <v>79</v>
      </c>
      <c r="BK132" s="114">
        <f>L132*K132</f>
        <v>0</v>
      </c>
    </row>
    <row r="133" spans="2:63" s="1" customFormat="1" ht="22.35" customHeight="1">
      <c r="B133" s="35"/>
      <c r="C133" s="174" t="s">
        <v>5</v>
      </c>
      <c r="D133" s="174" t="s">
        <v>152</v>
      </c>
      <c r="E133" s="175" t="s">
        <v>5</v>
      </c>
      <c r="F133" s="258" t="s">
        <v>5</v>
      </c>
      <c r="G133" s="258"/>
      <c r="H133" s="258"/>
      <c r="I133" s="258"/>
      <c r="J133" s="176" t="s">
        <v>5</v>
      </c>
      <c r="K133" s="177"/>
      <c r="L133" s="249"/>
      <c r="M133" s="259"/>
      <c r="N133" s="259">
        <f t="shared" si="5"/>
        <v>0</v>
      </c>
      <c r="O133" s="259"/>
      <c r="P133" s="259"/>
      <c r="Q133" s="259"/>
      <c r="R133" s="37"/>
      <c r="T133" s="170" t="s">
        <v>5</v>
      </c>
      <c r="U133" s="178" t="s">
        <v>37</v>
      </c>
      <c r="V133" s="56"/>
      <c r="W133" s="56"/>
      <c r="X133" s="56"/>
      <c r="Y133" s="56"/>
      <c r="Z133" s="56"/>
      <c r="AA133" s="58"/>
      <c r="AT133" s="19" t="s">
        <v>185</v>
      </c>
      <c r="AU133" s="19" t="s">
        <v>79</v>
      </c>
      <c r="AY133" s="19" t="s">
        <v>185</v>
      </c>
      <c r="BE133" s="114">
        <f>IF(U133="základní",N133,0)</f>
        <v>0</v>
      </c>
      <c r="BF133" s="114">
        <f>IF(U133="snížená",N133,0)</f>
        <v>0</v>
      </c>
      <c r="BG133" s="114">
        <f>IF(U133="zákl. přenesená",N133,0)</f>
        <v>0</v>
      </c>
      <c r="BH133" s="114">
        <f>IF(U133="sníž. přenesená",N133,0)</f>
        <v>0</v>
      </c>
      <c r="BI133" s="114">
        <f>IF(U133="nulová",N133,0)</f>
        <v>0</v>
      </c>
      <c r="BJ133" s="19" t="s">
        <v>79</v>
      </c>
      <c r="BK133" s="114">
        <f>L133*K133</f>
        <v>0</v>
      </c>
    </row>
    <row r="134" spans="2:63" s="1" customFormat="1" ht="6.95" customHeight="1">
      <c r="B134" s="59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1"/>
    </row>
  </sheetData>
  <mergeCells count="98">
    <mergeCell ref="H1:K1"/>
    <mergeCell ref="S2:AC2"/>
    <mergeCell ref="F133:I133"/>
    <mergeCell ref="L133:M133"/>
    <mergeCell ref="N133:Q133"/>
    <mergeCell ref="N121:Q121"/>
    <mergeCell ref="N122:Q122"/>
    <mergeCell ref="N123:Q123"/>
    <mergeCell ref="N126:Q126"/>
    <mergeCell ref="N128:Q128"/>
    <mergeCell ref="F131:I131"/>
    <mergeCell ref="L131:M131"/>
    <mergeCell ref="N131:Q131"/>
    <mergeCell ref="F132:I132"/>
    <mergeCell ref="L132:M132"/>
    <mergeCell ref="N132:Q132"/>
    <mergeCell ref="F129:I129"/>
    <mergeCell ref="L129:M129"/>
    <mergeCell ref="N129:Q129"/>
    <mergeCell ref="F130:I130"/>
    <mergeCell ref="L130:M130"/>
    <mergeCell ref="N130:Q130"/>
    <mergeCell ref="F125:I125"/>
    <mergeCell ref="L125:M125"/>
    <mergeCell ref="N125:Q125"/>
    <mergeCell ref="F127:I127"/>
    <mergeCell ref="L127:M127"/>
    <mergeCell ref="N127:Q127"/>
    <mergeCell ref="M118:Q118"/>
    <mergeCell ref="F120:I120"/>
    <mergeCell ref="L120:M120"/>
    <mergeCell ref="N120:Q120"/>
    <mergeCell ref="F124:I124"/>
    <mergeCell ref="L124:M124"/>
    <mergeCell ref="N124:Q124"/>
    <mergeCell ref="F111:P111"/>
    <mergeCell ref="F112:P112"/>
    <mergeCell ref="F113:P113"/>
    <mergeCell ref="M115:P115"/>
    <mergeCell ref="M117:Q117"/>
    <mergeCell ref="D100:H100"/>
    <mergeCell ref="N100:Q100"/>
    <mergeCell ref="N101:Q101"/>
    <mergeCell ref="L103:Q103"/>
    <mergeCell ref="C109:Q109"/>
    <mergeCell ref="D97:H97"/>
    <mergeCell ref="N97:Q97"/>
    <mergeCell ref="D98:H98"/>
    <mergeCell ref="N98:Q98"/>
    <mergeCell ref="D99:H99"/>
    <mergeCell ref="N99:Q99"/>
    <mergeCell ref="N92:Q92"/>
    <mergeCell ref="N93:Q93"/>
    <mergeCell ref="N95:Q95"/>
    <mergeCell ref="D96:H96"/>
    <mergeCell ref="N96:Q96"/>
    <mergeCell ref="C87:G87"/>
    <mergeCell ref="N87:Q87"/>
    <mergeCell ref="N89:Q89"/>
    <mergeCell ref="N90:Q90"/>
    <mergeCell ref="N91:Q91"/>
    <mergeCell ref="F79:P79"/>
    <mergeCell ref="F80:P80"/>
    <mergeCell ref="M82:P82"/>
    <mergeCell ref="M84:Q84"/>
    <mergeCell ref="M85:Q85"/>
    <mergeCell ref="H37:J37"/>
    <mergeCell ref="M37:P37"/>
    <mergeCell ref="L39:P39"/>
    <mergeCell ref="C76:Q76"/>
    <mergeCell ref="F78:P78"/>
    <mergeCell ref="H34:J34"/>
    <mergeCell ref="M34:P34"/>
    <mergeCell ref="H35:J35"/>
    <mergeCell ref="M35:P35"/>
    <mergeCell ref="H36:J36"/>
    <mergeCell ref="M36:P36"/>
    <mergeCell ref="M28:P28"/>
    <mergeCell ref="M29:P29"/>
    <mergeCell ref="M31:P31"/>
    <mergeCell ref="H33:J33"/>
    <mergeCell ref="M33:P33"/>
    <mergeCell ref="O18:P18"/>
    <mergeCell ref="O19:P19"/>
    <mergeCell ref="O21:P21"/>
    <mergeCell ref="O22:P22"/>
    <mergeCell ref="E25:L25"/>
    <mergeCell ref="O10:P10"/>
    <mergeCell ref="O12:P12"/>
    <mergeCell ref="O13:P13"/>
    <mergeCell ref="O15:P15"/>
    <mergeCell ref="E16:L16"/>
    <mergeCell ref="O16:P16"/>
    <mergeCell ref="C2:Q2"/>
    <mergeCell ref="C4:Q4"/>
    <mergeCell ref="F6:P6"/>
    <mergeCell ref="F7:P7"/>
    <mergeCell ref="F8:P8"/>
  </mergeCells>
  <dataValidations count="2">
    <dataValidation type="list" allowBlank="1" showInputMessage="1" showErrorMessage="1" error="Povoleny jsou hodnoty K, M." sqref="D129:D134">
      <formula1>"K, M"</formula1>
    </dataValidation>
    <dataValidation type="list" allowBlank="1" showInputMessage="1" showErrorMessage="1" error="Povoleny jsou hodnoty základní, snížená, zákl. přenesená, sníž. přenesená, nulová." sqref="U129:U134">
      <formula1>"základní, snížená, zákl. přenesená, sníž. přenesená, nulová"</formula1>
    </dataValidation>
  </dataValidations>
  <hyperlinks>
    <hyperlink ref="F1:G1" location="C2" display="1) Krycí list rozpočtu"/>
    <hyperlink ref="H1:K1" location="C87" display="2) Rekapitulace rozpočtu"/>
    <hyperlink ref="L1" location="C120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37"/>
  <sheetViews>
    <sheetView showGridLines="0" workbookViewId="0">
      <pane ySplit="1" topLeftCell="A2" activePane="bottomLeft" state="frozen"/>
      <selection pane="bottomLeft" activeCell="AD28" sqref="AD28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21"/>
      <c r="B1" s="12"/>
      <c r="C1" s="12"/>
      <c r="D1" s="13" t="s">
        <v>1</v>
      </c>
      <c r="E1" s="12"/>
      <c r="F1" s="14" t="s">
        <v>107</v>
      </c>
      <c r="G1" s="14"/>
      <c r="H1" s="262" t="s">
        <v>108</v>
      </c>
      <c r="I1" s="262"/>
      <c r="J1" s="262"/>
      <c r="K1" s="262"/>
      <c r="L1" s="14" t="s">
        <v>109</v>
      </c>
      <c r="M1" s="12"/>
      <c r="N1" s="12"/>
      <c r="O1" s="13" t="s">
        <v>110</v>
      </c>
      <c r="P1" s="12"/>
      <c r="Q1" s="12"/>
      <c r="R1" s="12"/>
      <c r="S1" s="14" t="s">
        <v>111</v>
      </c>
      <c r="T1" s="14"/>
      <c r="U1" s="121"/>
      <c r="V1" s="121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</row>
    <row r="2" spans="1:66" ht="36.950000000000003" customHeight="1">
      <c r="C2" s="179" t="s">
        <v>8</v>
      </c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S2" s="221" t="s">
        <v>9</v>
      </c>
      <c r="T2" s="222"/>
      <c r="U2" s="222"/>
      <c r="V2" s="222"/>
      <c r="W2" s="222"/>
      <c r="X2" s="222"/>
      <c r="Y2" s="222"/>
      <c r="Z2" s="222"/>
      <c r="AA2" s="222"/>
      <c r="AB2" s="222"/>
      <c r="AC2" s="222"/>
      <c r="AT2" s="19" t="s">
        <v>94</v>
      </c>
    </row>
    <row r="3" spans="1:66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2"/>
      <c r="AT3" s="19" t="s">
        <v>84</v>
      </c>
    </row>
    <row r="4" spans="1:66" ht="36.950000000000003" customHeight="1">
      <c r="B4" s="23"/>
      <c r="C4" s="181" t="s">
        <v>112</v>
      </c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24"/>
      <c r="T4" s="18" t="s">
        <v>13</v>
      </c>
      <c r="AT4" s="19" t="s">
        <v>7</v>
      </c>
    </row>
    <row r="5" spans="1:66" ht="6.95" customHeight="1">
      <c r="B5" s="23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4"/>
    </row>
    <row r="6" spans="1:66" ht="25.35" customHeight="1">
      <c r="B6" s="23"/>
      <c r="C6" s="26"/>
      <c r="D6" s="30" t="s">
        <v>18</v>
      </c>
      <c r="E6" s="26"/>
      <c r="F6" s="227" t="str">
        <f>'Rekapitulace stavby'!K6</f>
        <v>Rekonštrukcia ulíc v obci Brezany</v>
      </c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6"/>
      <c r="R6" s="24"/>
    </row>
    <row r="7" spans="1:66" ht="25.35" customHeight="1">
      <c r="B7" s="23"/>
      <c r="C7" s="26"/>
      <c r="D7" s="30" t="s">
        <v>113</v>
      </c>
      <c r="E7" s="26"/>
      <c r="F7" s="227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26"/>
      <c r="R7" s="24"/>
    </row>
    <row r="8" spans="1:66" s="1" customFormat="1" ht="32.85" customHeight="1">
      <c r="B8" s="35"/>
      <c r="C8" s="36"/>
      <c r="D8" s="29" t="s">
        <v>114</v>
      </c>
      <c r="E8" s="36"/>
      <c r="F8" s="187" t="s">
        <v>196</v>
      </c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36"/>
      <c r="R8" s="37"/>
    </row>
    <row r="9" spans="1:66" s="1" customFormat="1" ht="14.45" customHeight="1">
      <c r="B9" s="35"/>
      <c r="C9" s="36"/>
      <c r="D9" s="30" t="s">
        <v>19</v>
      </c>
      <c r="E9" s="36"/>
      <c r="F9" s="28" t="s">
        <v>5</v>
      </c>
      <c r="G9" s="36"/>
      <c r="H9" s="36"/>
      <c r="I9" s="36"/>
      <c r="J9" s="36"/>
      <c r="K9" s="36"/>
      <c r="L9" s="36"/>
      <c r="M9" s="30" t="s">
        <v>20</v>
      </c>
      <c r="N9" s="36"/>
      <c r="O9" s="28" t="s">
        <v>5</v>
      </c>
      <c r="P9" s="36"/>
      <c r="Q9" s="36"/>
      <c r="R9" s="37"/>
    </row>
    <row r="10" spans="1:66" s="1" customFormat="1" ht="14.45" customHeight="1">
      <c r="B10" s="35"/>
      <c r="C10" s="36"/>
      <c r="D10" s="30" t="s">
        <v>21</v>
      </c>
      <c r="E10" s="36"/>
      <c r="F10" s="28" t="s">
        <v>22</v>
      </c>
      <c r="G10" s="36"/>
      <c r="H10" s="36"/>
      <c r="I10" s="36"/>
      <c r="J10" s="36"/>
      <c r="K10" s="36"/>
      <c r="L10" s="36"/>
      <c r="M10" s="30" t="s">
        <v>23</v>
      </c>
      <c r="N10" s="36"/>
      <c r="O10" s="230"/>
      <c r="P10" s="231"/>
      <c r="Q10" s="36"/>
      <c r="R10" s="37"/>
    </row>
    <row r="11" spans="1:66" s="1" customFormat="1" ht="10.9" customHeight="1"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7"/>
    </row>
    <row r="12" spans="1:66" s="1" customFormat="1" ht="14.45" customHeight="1">
      <c r="B12" s="35"/>
      <c r="C12" s="36"/>
      <c r="D12" s="30" t="s">
        <v>26</v>
      </c>
      <c r="E12" s="36"/>
      <c r="F12" s="36"/>
      <c r="G12" s="36"/>
      <c r="H12" s="36"/>
      <c r="I12" s="36"/>
      <c r="J12" s="36"/>
      <c r="K12" s="36"/>
      <c r="L12" s="36"/>
      <c r="M12" s="30" t="s">
        <v>27</v>
      </c>
      <c r="N12" s="36"/>
      <c r="O12" s="185"/>
      <c r="P12" s="185"/>
      <c r="Q12" s="36"/>
      <c r="R12" s="37"/>
    </row>
    <row r="13" spans="1:66" s="1" customFormat="1" ht="18" customHeight="1">
      <c r="B13" s="35"/>
      <c r="C13" s="36"/>
      <c r="D13" s="36"/>
      <c r="E13" s="28" t="s">
        <v>208</v>
      </c>
      <c r="F13" s="36"/>
      <c r="G13" s="36"/>
      <c r="H13" s="36"/>
      <c r="I13" s="36"/>
      <c r="J13" s="36"/>
      <c r="K13" s="36"/>
      <c r="L13" s="36"/>
      <c r="M13" s="30" t="s">
        <v>28</v>
      </c>
      <c r="N13" s="36"/>
      <c r="O13" s="185"/>
      <c r="P13" s="185"/>
      <c r="Q13" s="36"/>
      <c r="R13" s="37"/>
    </row>
    <row r="14" spans="1:66" s="1" customFormat="1" ht="6.95" customHeight="1">
      <c r="B14" s="35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7"/>
    </row>
    <row r="15" spans="1:66" s="1" customFormat="1" ht="14.45" customHeight="1">
      <c r="B15" s="35"/>
      <c r="C15" s="36"/>
      <c r="D15" s="30" t="s">
        <v>29</v>
      </c>
      <c r="E15" s="36"/>
      <c r="F15" s="36"/>
      <c r="G15" s="36"/>
      <c r="H15" s="36"/>
      <c r="I15" s="36"/>
      <c r="J15" s="36"/>
      <c r="K15" s="36"/>
      <c r="L15" s="36"/>
      <c r="M15" s="30" t="s">
        <v>27</v>
      </c>
      <c r="N15" s="36"/>
      <c r="O15" s="232"/>
      <c r="P15" s="185"/>
      <c r="Q15" s="36"/>
      <c r="R15" s="37"/>
    </row>
    <row r="16" spans="1:66" s="1" customFormat="1" ht="18" customHeight="1">
      <c r="B16" s="35"/>
      <c r="C16" s="36"/>
      <c r="D16" s="36"/>
      <c r="E16" s="232"/>
      <c r="F16" s="233"/>
      <c r="G16" s="233"/>
      <c r="H16" s="233"/>
      <c r="I16" s="233"/>
      <c r="J16" s="233"/>
      <c r="K16" s="233"/>
      <c r="L16" s="233"/>
      <c r="M16" s="30" t="s">
        <v>28</v>
      </c>
      <c r="N16" s="36"/>
      <c r="O16" s="232"/>
      <c r="P16" s="185"/>
      <c r="Q16" s="36"/>
      <c r="R16" s="37"/>
    </row>
    <row r="17" spans="2:18" s="1" customFormat="1" ht="6.95" customHeight="1">
      <c r="B17" s="35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7"/>
    </row>
    <row r="18" spans="2:18" s="1" customFormat="1" ht="14.45" customHeight="1">
      <c r="B18" s="35"/>
      <c r="C18" s="36"/>
      <c r="D18" s="30" t="s">
        <v>30</v>
      </c>
      <c r="E18" s="36"/>
      <c r="F18" s="36"/>
      <c r="G18" s="36"/>
      <c r="H18" s="36"/>
      <c r="I18" s="36"/>
      <c r="J18" s="36"/>
      <c r="K18" s="36"/>
      <c r="L18" s="36"/>
      <c r="M18" s="30" t="s">
        <v>27</v>
      </c>
      <c r="N18" s="36"/>
      <c r="O18" s="185" t="str">
        <f>IF('Rekapitulace stavby'!AN16="","",'Rekapitulace stavby'!AN16)</f>
        <v/>
      </c>
      <c r="P18" s="185"/>
      <c r="Q18" s="36"/>
      <c r="R18" s="37"/>
    </row>
    <row r="19" spans="2:18" s="1" customFormat="1" ht="18" customHeight="1">
      <c r="B19" s="35"/>
      <c r="C19" s="36"/>
      <c r="D19" s="36"/>
      <c r="E19" s="28" t="str">
        <f>IF('Rekapitulace stavby'!E17="","",'Rekapitulace stavby'!E17)</f>
        <v xml:space="preserve"> </v>
      </c>
      <c r="F19" s="36"/>
      <c r="G19" s="36"/>
      <c r="H19" s="36"/>
      <c r="I19" s="36"/>
      <c r="J19" s="36"/>
      <c r="K19" s="36"/>
      <c r="L19" s="36"/>
      <c r="M19" s="30" t="s">
        <v>28</v>
      </c>
      <c r="N19" s="36"/>
      <c r="O19" s="185" t="str">
        <f>IF('Rekapitulace stavby'!AN17="","",'Rekapitulace stavby'!AN17)</f>
        <v/>
      </c>
      <c r="P19" s="185"/>
      <c r="Q19" s="36"/>
      <c r="R19" s="37"/>
    </row>
    <row r="20" spans="2:18" s="1" customFormat="1" ht="6.95" customHeight="1">
      <c r="B20" s="35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7"/>
    </row>
    <row r="21" spans="2:18" s="1" customFormat="1" ht="14.45" customHeight="1">
      <c r="B21" s="35"/>
      <c r="C21" s="36"/>
      <c r="D21" s="30" t="s">
        <v>31</v>
      </c>
      <c r="E21" s="36"/>
      <c r="F21" s="36"/>
      <c r="G21" s="36"/>
      <c r="H21" s="36"/>
      <c r="I21" s="36"/>
      <c r="J21" s="36"/>
      <c r="K21" s="36"/>
      <c r="L21" s="36"/>
      <c r="M21" s="30" t="s">
        <v>27</v>
      </c>
      <c r="N21" s="36"/>
      <c r="O21" s="185" t="str">
        <f>IF('Rekapitulace stavby'!AN19="","",'Rekapitulace stavby'!AN19)</f>
        <v/>
      </c>
      <c r="P21" s="185"/>
      <c r="Q21" s="36"/>
      <c r="R21" s="37"/>
    </row>
    <row r="22" spans="2:18" s="1" customFormat="1" ht="18" customHeight="1">
      <c r="B22" s="35"/>
      <c r="C22" s="36"/>
      <c r="D22" s="36"/>
      <c r="E22" s="28" t="str">
        <f>IF('Rekapitulace stavby'!E20="","",'Rekapitulace stavby'!E20)</f>
        <v xml:space="preserve"> </v>
      </c>
      <c r="F22" s="36"/>
      <c r="G22" s="36"/>
      <c r="H22" s="36"/>
      <c r="I22" s="36"/>
      <c r="J22" s="36"/>
      <c r="K22" s="36"/>
      <c r="L22" s="36"/>
      <c r="M22" s="30" t="s">
        <v>28</v>
      </c>
      <c r="N22" s="36"/>
      <c r="O22" s="185" t="str">
        <f>IF('Rekapitulace stavby'!AN20="","",'Rekapitulace stavby'!AN20)</f>
        <v/>
      </c>
      <c r="P22" s="185"/>
      <c r="Q22" s="36"/>
      <c r="R22" s="37"/>
    </row>
    <row r="23" spans="2:18" s="1" customFormat="1" ht="6.95" customHeight="1">
      <c r="B23" s="35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7"/>
    </row>
    <row r="24" spans="2:18" s="1" customFormat="1" ht="14.45" customHeight="1">
      <c r="B24" s="35"/>
      <c r="C24" s="36"/>
      <c r="D24" s="30" t="s">
        <v>32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7"/>
    </row>
    <row r="25" spans="2:18" s="1" customFormat="1" ht="16.5" customHeight="1">
      <c r="B25" s="35"/>
      <c r="C25" s="36"/>
      <c r="D25" s="36"/>
      <c r="E25" s="190" t="s">
        <v>5</v>
      </c>
      <c r="F25" s="190"/>
      <c r="G25" s="190"/>
      <c r="H25" s="190"/>
      <c r="I25" s="190"/>
      <c r="J25" s="190"/>
      <c r="K25" s="190"/>
      <c r="L25" s="190"/>
      <c r="M25" s="36"/>
      <c r="N25" s="36"/>
      <c r="O25" s="36"/>
      <c r="P25" s="36"/>
      <c r="Q25" s="36"/>
      <c r="R25" s="37"/>
    </row>
    <row r="26" spans="2:18" s="1" customFormat="1" ht="6.95" customHeight="1">
      <c r="B26" s="35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7"/>
    </row>
    <row r="27" spans="2:18" s="1" customFormat="1" ht="6.95" customHeight="1">
      <c r="B27" s="35"/>
      <c r="C27" s="36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36"/>
      <c r="R27" s="37"/>
    </row>
    <row r="28" spans="2:18" s="1" customFormat="1" ht="14.45" customHeight="1">
      <c r="B28" s="35"/>
      <c r="C28" s="36"/>
      <c r="D28" s="122" t="s">
        <v>116</v>
      </c>
      <c r="E28" s="36"/>
      <c r="F28" s="36"/>
      <c r="G28" s="36"/>
      <c r="H28" s="36"/>
      <c r="I28" s="36"/>
      <c r="J28" s="36"/>
      <c r="K28" s="36"/>
      <c r="L28" s="36"/>
      <c r="M28" s="191">
        <f>N89</f>
        <v>0</v>
      </c>
      <c r="N28" s="191"/>
      <c r="O28" s="191"/>
      <c r="P28" s="191"/>
      <c r="Q28" s="36"/>
      <c r="R28" s="37"/>
    </row>
    <row r="29" spans="2:18" s="1" customFormat="1" ht="14.45" customHeight="1">
      <c r="B29" s="35"/>
      <c r="C29" s="36"/>
      <c r="D29" s="34" t="s">
        <v>101</v>
      </c>
      <c r="E29" s="36"/>
      <c r="F29" s="36"/>
      <c r="G29" s="36"/>
      <c r="H29" s="36"/>
      <c r="I29" s="36"/>
      <c r="J29" s="36"/>
      <c r="K29" s="36"/>
      <c r="L29" s="36"/>
      <c r="M29" s="191">
        <f>N96</f>
        <v>0</v>
      </c>
      <c r="N29" s="191"/>
      <c r="O29" s="191"/>
      <c r="P29" s="191"/>
      <c r="Q29" s="36"/>
      <c r="R29" s="37"/>
    </row>
    <row r="30" spans="2:18" s="1" customFormat="1" ht="6.95" customHeight="1">
      <c r="B30" s="35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7"/>
    </row>
    <row r="31" spans="2:18" s="1" customFormat="1" ht="25.35" customHeight="1">
      <c r="B31" s="35"/>
      <c r="C31" s="36"/>
      <c r="D31" s="123" t="s">
        <v>35</v>
      </c>
      <c r="E31" s="36"/>
      <c r="F31" s="36"/>
      <c r="G31" s="36"/>
      <c r="H31" s="36"/>
      <c r="I31" s="36"/>
      <c r="J31" s="36"/>
      <c r="K31" s="36"/>
      <c r="L31" s="36"/>
      <c r="M31" s="234">
        <f>ROUNDUP(M28+M29,2)</f>
        <v>0</v>
      </c>
      <c r="N31" s="229"/>
      <c r="O31" s="229"/>
      <c r="P31" s="229"/>
      <c r="Q31" s="36"/>
      <c r="R31" s="37"/>
    </row>
    <row r="32" spans="2:18" s="1" customFormat="1" ht="6.95" customHeight="1">
      <c r="B32" s="35"/>
      <c r="C32" s="36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36"/>
      <c r="R32" s="37"/>
    </row>
    <row r="33" spans="2:18" s="1" customFormat="1" ht="14.45" customHeight="1">
      <c r="B33" s="35"/>
      <c r="C33" s="36"/>
      <c r="D33" s="42" t="s">
        <v>36</v>
      </c>
      <c r="E33" s="42" t="s">
        <v>37</v>
      </c>
      <c r="F33" s="43">
        <v>0.2</v>
      </c>
      <c r="G33" s="124" t="s">
        <v>38</v>
      </c>
      <c r="H33" s="235">
        <f>ROUNDUP((((SUM(BE96:BE103)+SUM(BE122:BE130))+SUM(BE132:BE136))),2)</f>
        <v>0</v>
      </c>
      <c r="I33" s="229"/>
      <c r="J33" s="229"/>
      <c r="K33" s="36"/>
      <c r="L33" s="36"/>
      <c r="M33" s="235">
        <f>ROUNDUP(((ROUNDUP((SUM(BE96:BE103)+SUM(BE122:BE130)), 2)*F33)+SUM(BE132:BE136)*F33),2)</f>
        <v>0</v>
      </c>
      <c r="N33" s="229"/>
      <c r="O33" s="229"/>
      <c r="P33" s="229"/>
      <c r="Q33" s="36"/>
      <c r="R33" s="37"/>
    </row>
    <row r="34" spans="2:18" s="1" customFormat="1" ht="14.45" customHeight="1">
      <c r="B34" s="35"/>
      <c r="C34" s="36"/>
      <c r="D34" s="36"/>
      <c r="E34" s="42" t="s">
        <v>39</v>
      </c>
      <c r="F34" s="43">
        <v>0.2</v>
      </c>
      <c r="G34" s="124" t="s">
        <v>38</v>
      </c>
      <c r="H34" s="235">
        <f>ROUNDUP((((SUM(BF96:BF103)+SUM(BF122:BF130))+SUM(BF132:BF136))),2)</f>
        <v>0</v>
      </c>
      <c r="I34" s="229"/>
      <c r="J34" s="229"/>
      <c r="K34" s="36"/>
      <c r="L34" s="36"/>
      <c r="M34" s="235">
        <f>ROUNDUP(((ROUNDUP((SUM(BF96:BF103)+SUM(BF122:BF130)), 2)*F34)+SUM(BF132:BF136)*F34),2)</f>
        <v>0</v>
      </c>
      <c r="N34" s="229"/>
      <c r="O34" s="229"/>
      <c r="P34" s="229"/>
      <c r="Q34" s="36"/>
      <c r="R34" s="37"/>
    </row>
    <row r="35" spans="2:18" s="1" customFormat="1" ht="14.45" hidden="1" customHeight="1">
      <c r="B35" s="35"/>
      <c r="C35" s="36"/>
      <c r="D35" s="36"/>
      <c r="E35" s="42" t="s">
        <v>40</v>
      </c>
      <c r="F35" s="43">
        <v>0.2</v>
      </c>
      <c r="G35" s="124" t="s">
        <v>38</v>
      </c>
      <c r="H35" s="235">
        <f>ROUNDUP((((SUM(BG96:BG103)+SUM(BG122:BG130))+SUM(BG132:BG136))),2)</f>
        <v>0</v>
      </c>
      <c r="I35" s="229"/>
      <c r="J35" s="229"/>
      <c r="K35" s="36"/>
      <c r="L35" s="36"/>
      <c r="M35" s="235">
        <v>0</v>
      </c>
      <c r="N35" s="229"/>
      <c r="O35" s="229"/>
      <c r="P35" s="229"/>
      <c r="Q35" s="36"/>
      <c r="R35" s="37"/>
    </row>
    <row r="36" spans="2:18" s="1" customFormat="1" ht="14.45" hidden="1" customHeight="1">
      <c r="B36" s="35"/>
      <c r="C36" s="36"/>
      <c r="D36" s="36"/>
      <c r="E36" s="42" t="s">
        <v>41</v>
      </c>
      <c r="F36" s="43">
        <v>0.2</v>
      </c>
      <c r="G36" s="124" t="s">
        <v>38</v>
      </c>
      <c r="H36" s="235">
        <f>ROUNDUP((((SUM(BH96:BH103)+SUM(BH122:BH130))+SUM(BH132:BH136))),2)</f>
        <v>0</v>
      </c>
      <c r="I36" s="229"/>
      <c r="J36" s="229"/>
      <c r="K36" s="36"/>
      <c r="L36" s="36"/>
      <c r="M36" s="235">
        <v>0</v>
      </c>
      <c r="N36" s="229"/>
      <c r="O36" s="229"/>
      <c r="P36" s="229"/>
      <c r="Q36" s="36"/>
      <c r="R36" s="37"/>
    </row>
    <row r="37" spans="2:18" s="1" customFormat="1" ht="14.45" hidden="1" customHeight="1">
      <c r="B37" s="35"/>
      <c r="C37" s="36"/>
      <c r="D37" s="36"/>
      <c r="E37" s="42" t="s">
        <v>42</v>
      </c>
      <c r="F37" s="43">
        <v>0</v>
      </c>
      <c r="G37" s="124" t="s">
        <v>38</v>
      </c>
      <c r="H37" s="235">
        <f>ROUNDUP((((SUM(BI96:BI103)+SUM(BI122:BI130))+SUM(BI132:BI136))),2)</f>
        <v>0</v>
      </c>
      <c r="I37" s="229"/>
      <c r="J37" s="229"/>
      <c r="K37" s="36"/>
      <c r="L37" s="36"/>
      <c r="M37" s="235">
        <v>0</v>
      </c>
      <c r="N37" s="229"/>
      <c r="O37" s="229"/>
      <c r="P37" s="229"/>
      <c r="Q37" s="36"/>
      <c r="R37" s="37"/>
    </row>
    <row r="38" spans="2:18" s="1" customFormat="1" ht="6.95" customHeight="1"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7"/>
    </row>
    <row r="39" spans="2:18" s="1" customFormat="1" ht="25.35" customHeight="1">
      <c r="B39" s="35"/>
      <c r="C39" s="120"/>
      <c r="D39" s="125" t="s">
        <v>43</v>
      </c>
      <c r="E39" s="75"/>
      <c r="F39" s="75"/>
      <c r="G39" s="126" t="s">
        <v>44</v>
      </c>
      <c r="H39" s="127" t="s">
        <v>45</v>
      </c>
      <c r="I39" s="75"/>
      <c r="J39" s="75"/>
      <c r="K39" s="75"/>
      <c r="L39" s="236">
        <f>SUM(M31:M37)</f>
        <v>0</v>
      </c>
      <c r="M39" s="236"/>
      <c r="N39" s="236"/>
      <c r="O39" s="236"/>
      <c r="P39" s="237"/>
      <c r="Q39" s="120"/>
      <c r="R39" s="37"/>
    </row>
    <row r="40" spans="2:18" s="1" customFormat="1" ht="14.45" customHeight="1">
      <c r="B40" s="35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7"/>
    </row>
    <row r="41" spans="2:18" s="1" customFormat="1" ht="14.45" customHeight="1">
      <c r="B41" s="35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7"/>
    </row>
    <row r="42" spans="2:18">
      <c r="B42" s="23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4"/>
    </row>
    <row r="43" spans="2:18">
      <c r="B43" s="23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4"/>
    </row>
    <row r="44" spans="2:18">
      <c r="B44" s="23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4"/>
    </row>
    <row r="45" spans="2:18">
      <c r="B45" s="23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4"/>
    </row>
    <row r="46" spans="2:18">
      <c r="B46" s="23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4"/>
    </row>
    <row r="47" spans="2:18">
      <c r="B47" s="23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4"/>
    </row>
    <row r="48" spans="2:18">
      <c r="B48" s="23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4"/>
    </row>
    <row r="49" spans="2:18">
      <c r="B49" s="23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4"/>
    </row>
    <row r="50" spans="2:18" s="1" customFormat="1" ht="15">
      <c r="B50" s="35"/>
      <c r="C50" s="36"/>
      <c r="D50" s="50" t="s">
        <v>46</v>
      </c>
      <c r="E50" s="51"/>
      <c r="F50" s="51"/>
      <c r="G50" s="51"/>
      <c r="H50" s="52"/>
      <c r="I50" s="36"/>
      <c r="J50" s="50" t="s">
        <v>47</v>
      </c>
      <c r="K50" s="51"/>
      <c r="L50" s="51"/>
      <c r="M50" s="51"/>
      <c r="N50" s="51"/>
      <c r="O50" s="51"/>
      <c r="P50" s="52"/>
      <c r="Q50" s="36"/>
      <c r="R50" s="37"/>
    </row>
    <row r="51" spans="2:18">
      <c r="B51" s="23"/>
      <c r="C51" s="26"/>
      <c r="D51" s="53"/>
      <c r="E51" s="26"/>
      <c r="F51" s="26"/>
      <c r="G51" s="26"/>
      <c r="H51" s="54"/>
      <c r="I51" s="26"/>
      <c r="J51" s="53"/>
      <c r="K51" s="26"/>
      <c r="L51" s="26"/>
      <c r="M51" s="26"/>
      <c r="N51" s="26"/>
      <c r="O51" s="26"/>
      <c r="P51" s="54"/>
      <c r="Q51" s="26"/>
      <c r="R51" s="24"/>
    </row>
    <row r="52" spans="2:18">
      <c r="B52" s="23"/>
      <c r="C52" s="26"/>
      <c r="D52" s="53"/>
      <c r="E52" s="26"/>
      <c r="F52" s="26"/>
      <c r="G52" s="26"/>
      <c r="H52" s="54"/>
      <c r="I52" s="26"/>
      <c r="J52" s="53"/>
      <c r="K52" s="26"/>
      <c r="L52" s="26"/>
      <c r="M52" s="26"/>
      <c r="N52" s="26"/>
      <c r="O52" s="26"/>
      <c r="P52" s="54"/>
      <c r="Q52" s="26"/>
      <c r="R52" s="24"/>
    </row>
    <row r="53" spans="2:18">
      <c r="B53" s="23"/>
      <c r="C53" s="26"/>
      <c r="D53" s="53"/>
      <c r="E53" s="26"/>
      <c r="F53" s="26"/>
      <c r="G53" s="26"/>
      <c r="H53" s="54"/>
      <c r="I53" s="26"/>
      <c r="J53" s="53"/>
      <c r="K53" s="26"/>
      <c r="L53" s="26"/>
      <c r="M53" s="26"/>
      <c r="N53" s="26"/>
      <c r="O53" s="26"/>
      <c r="P53" s="54"/>
      <c r="Q53" s="26"/>
      <c r="R53" s="24"/>
    </row>
    <row r="54" spans="2:18">
      <c r="B54" s="23"/>
      <c r="C54" s="26"/>
      <c r="D54" s="53"/>
      <c r="E54" s="26"/>
      <c r="F54" s="26"/>
      <c r="G54" s="26"/>
      <c r="H54" s="54"/>
      <c r="I54" s="26"/>
      <c r="J54" s="53"/>
      <c r="K54" s="26"/>
      <c r="L54" s="26"/>
      <c r="M54" s="26"/>
      <c r="N54" s="26"/>
      <c r="O54" s="26"/>
      <c r="P54" s="54"/>
      <c r="Q54" s="26"/>
      <c r="R54" s="24"/>
    </row>
    <row r="55" spans="2:18">
      <c r="B55" s="23"/>
      <c r="C55" s="26"/>
      <c r="D55" s="53"/>
      <c r="E55" s="26"/>
      <c r="F55" s="26"/>
      <c r="G55" s="26"/>
      <c r="H55" s="54"/>
      <c r="I55" s="26"/>
      <c r="J55" s="53"/>
      <c r="K55" s="26"/>
      <c r="L55" s="26"/>
      <c r="M55" s="26"/>
      <c r="N55" s="26"/>
      <c r="O55" s="26"/>
      <c r="P55" s="54"/>
      <c r="Q55" s="26"/>
      <c r="R55" s="24"/>
    </row>
    <row r="56" spans="2:18">
      <c r="B56" s="23"/>
      <c r="C56" s="26"/>
      <c r="D56" s="53"/>
      <c r="E56" s="26"/>
      <c r="F56" s="26"/>
      <c r="G56" s="26"/>
      <c r="H56" s="54"/>
      <c r="I56" s="26"/>
      <c r="J56" s="53"/>
      <c r="K56" s="26"/>
      <c r="L56" s="26"/>
      <c r="M56" s="26"/>
      <c r="N56" s="26"/>
      <c r="O56" s="26"/>
      <c r="P56" s="54"/>
      <c r="Q56" s="26"/>
      <c r="R56" s="24"/>
    </row>
    <row r="57" spans="2:18">
      <c r="B57" s="23"/>
      <c r="C57" s="26"/>
      <c r="D57" s="53"/>
      <c r="E57" s="26"/>
      <c r="F57" s="26"/>
      <c r="G57" s="26"/>
      <c r="H57" s="54"/>
      <c r="I57" s="26"/>
      <c r="J57" s="53"/>
      <c r="K57" s="26"/>
      <c r="L57" s="26"/>
      <c r="M57" s="26"/>
      <c r="N57" s="26"/>
      <c r="O57" s="26"/>
      <c r="P57" s="54"/>
      <c r="Q57" s="26"/>
      <c r="R57" s="24"/>
    </row>
    <row r="58" spans="2:18">
      <c r="B58" s="23"/>
      <c r="C58" s="26"/>
      <c r="D58" s="53"/>
      <c r="E58" s="26"/>
      <c r="F58" s="26"/>
      <c r="G58" s="26"/>
      <c r="H58" s="54"/>
      <c r="I58" s="26"/>
      <c r="J58" s="53"/>
      <c r="K58" s="26"/>
      <c r="L58" s="26"/>
      <c r="M58" s="26"/>
      <c r="N58" s="26"/>
      <c r="O58" s="26"/>
      <c r="P58" s="54"/>
      <c r="Q58" s="26"/>
      <c r="R58" s="24"/>
    </row>
    <row r="59" spans="2:18" s="1" customFormat="1" ht="15">
      <c r="B59" s="35"/>
      <c r="C59" s="36"/>
      <c r="D59" s="55" t="s">
        <v>48</v>
      </c>
      <c r="E59" s="56"/>
      <c r="F59" s="56"/>
      <c r="G59" s="57" t="s">
        <v>49</v>
      </c>
      <c r="H59" s="58"/>
      <c r="I59" s="36"/>
      <c r="J59" s="55" t="s">
        <v>48</v>
      </c>
      <c r="K59" s="56"/>
      <c r="L59" s="56"/>
      <c r="M59" s="56"/>
      <c r="N59" s="57" t="s">
        <v>49</v>
      </c>
      <c r="O59" s="56"/>
      <c r="P59" s="58"/>
      <c r="Q59" s="36"/>
      <c r="R59" s="37"/>
    </row>
    <row r="60" spans="2:18">
      <c r="B60" s="23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4"/>
    </row>
    <row r="61" spans="2:18" s="1" customFormat="1" ht="15">
      <c r="B61" s="35"/>
      <c r="C61" s="36"/>
      <c r="D61" s="50" t="s">
        <v>50</v>
      </c>
      <c r="E61" s="51"/>
      <c r="F61" s="51"/>
      <c r="G61" s="51"/>
      <c r="H61" s="52"/>
      <c r="I61" s="36"/>
      <c r="J61" s="50" t="s">
        <v>51</v>
      </c>
      <c r="K61" s="51"/>
      <c r="L61" s="51"/>
      <c r="M61" s="51"/>
      <c r="N61" s="51"/>
      <c r="O61" s="51"/>
      <c r="P61" s="52"/>
      <c r="Q61" s="36"/>
      <c r="R61" s="37"/>
    </row>
    <row r="62" spans="2:18">
      <c r="B62" s="23"/>
      <c r="C62" s="26"/>
      <c r="D62" s="53"/>
      <c r="E62" s="26"/>
      <c r="F62" s="26"/>
      <c r="G62" s="26"/>
      <c r="H62" s="54"/>
      <c r="I62" s="26"/>
      <c r="J62" s="53"/>
      <c r="K62" s="26"/>
      <c r="L62" s="26"/>
      <c r="M62" s="26"/>
      <c r="N62" s="26"/>
      <c r="O62" s="26"/>
      <c r="P62" s="54"/>
      <c r="Q62" s="26"/>
      <c r="R62" s="24"/>
    </row>
    <row r="63" spans="2:18">
      <c r="B63" s="23"/>
      <c r="C63" s="26"/>
      <c r="D63" s="53"/>
      <c r="E63" s="26"/>
      <c r="F63" s="26"/>
      <c r="G63" s="26"/>
      <c r="H63" s="54"/>
      <c r="I63" s="26"/>
      <c r="J63" s="53"/>
      <c r="K63" s="26"/>
      <c r="L63" s="26"/>
      <c r="M63" s="26"/>
      <c r="N63" s="26"/>
      <c r="O63" s="26"/>
      <c r="P63" s="54"/>
      <c r="Q63" s="26"/>
      <c r="R63" s="24"/>
    </row>
    <row r="64" spans="2:18">
      <c r="B64" s="23"/>
      <c r="C64" s="26"/>
      <c r="D64" s="53"/>
      <c r="E64" s="26"/>
      <c r="F64" s="26"/>
      <c r="G64" s="26"/>
      <c r="H64" s="54"/>
      <c r="I64" s="26"/>
      <c r="J64" s="53"/>
      <c r="K64" s="26"/>
      <c r="L64" s="26"/>
      <c r="M64" s="26"/>
      <c r="N64" s="26"/>
      <c r="O64" s="26"/>
      <c r="P64" s="54"/>
      <c r="Q64" s="26"/>
      <c r="R64" s="24"/>
    </row>
    <row r="65" spans="2:18">
      <c r="B65" s="23"/>
      <c r="C65" s="26"/>
      <c r="D65" s="53"/>
      <c r="E65" s="26"/>
      <c r="F65" s="26"/>
      <c r="G65" s="26"/>
      <c r="H65" s="54"/>
      <c r="I65" s="26"/>
      <c r="J65" s="53"/>
      <c r="K65" s="26"/>
      <c r="L65" s="26"/>
      <c r="M65" s="26"/>
      <c r="N65" s="26"/>
      <c r="O65" s="26"/>
      <c r="P65" s="54"/>
      <c r="Q65" s="26"/>
      <c r="R65" s="24"/>
    </row>
    <row r="66" spans="2:18">
      <c r="B66" s="23"/>
      <c r="C66" s="26"/>
      <c r="D66" s="53"/>
      <c r="E66" s="26"/>
      <c r="F66" s="26"/>
      <c r="G66" s="26"/>
      <c r="H66" s="54"/>
      <c r="I66" s="26"/>
      <c r="J66" s="53"/>
      <c r="K66" s="26"/>
      <c r="L66" s="26"/>
      <c r="M66" s="26"/>
      <c r="N66" s="26"/>
      <c r="O66" s="26"/>
      <c r="P66" s="54"/>
      <c r="Q66" s="26"/>
      <c r="R66" s="24"/>
    </row>
    <row r="67" spans="2:18">
      <c r="B67" s="23"/>
      <c r="C67" s="26"/>
      <c r="D67" s="53"/>
      <c r="E67" s="26"/>
      <c r="F67" s="26"/>
      <c r="G67" s="26"/>
      <c r="H67" s="54"/>
      <c r="I67" s="26"/>
      <c r="J67" s="53"/>
      <c r="K67" s="26"/>
      <c r="L67" s="26"/>
      <c r="M67" s="26"/>
      <c r="N67" s="26"/>
      <c r="O67" s="26"/>
      <c r="P67" s="54"/>
      <c r="Q67" s="26"/>
      <c r="R67" s="24"/>
    </row>
    <row r="68" spans="2:18">
      <c r="B68" s="23"/>
      <c r="C68" s="26"/>
      <c r="D68" s="53"/>
      <c r="E68" s="26"/>
      <c r="F68" s="26"/>
      <c r="G68" s="26"/>
      <c r="H68" s="54"/>
      <c r="I68" s="26"/>
      <c r="J68" s="53"/>
      <c r="K68" s="26"/>
      <c r="L68" s="26"/>
      <c r="M68" s="26"/>
      <c r="N68" s="26"/>
      <c r="O68" s="26"/>
      <c r="P68" s="54"/>
      <c r="Q68" s="26"/>
      <c r="R68" s="24"/>
    </row>
    <row r="69" spans="2:18">
      <c r="B69" s="23"/>
      <c r="C69" s="26"/>
      <c r="D69" s="53"/>
      <c r="E69" s="26"/>
      <c r="F69" s="26"/>
      <c r="G69" s="26"/>
      <c r="H69" s="54"/>
      <c r="I69" s="26"/>
      <c r="J69" s="53"/>
      <c r="K69" s="26"/>
      <c r="L69" s="26"/>
      <c r="M69" s="26"/>
      <c r="N69" s="26"/>
      <c r="O69" s="26"/>
      <c r="P69" s="54"/>
      <c r="Q69" s="26"/>
      <c r="R69" s="24"/>
    </row>
    <row r="70" spans="2:18" s="1" customFormat="1" ht="15">
      <c r="B70" s="35"/>
      <c r="C70" s="36"/>
      <c r="D70" s="55" t="s">
        <v>48</v>
      </c>
      <c r="E70" s="56"/>
      <c r="F70" s="56"/>
      <c r="G70" s="57" t="s">
        <v>49</v>
      </c>
      <c r="H70" s="58"/>
      <c r="I70" s="36"/>
      <c r="J70" s="55" t="s">
        <v>48</v>
      </c>
      <c r="K70" s="56"/>
      <c r="L70" s="56"/>
      <c r="M70" s="56"/>
      <c r="N70" s="57" t="s">
        <v>49</v>
      </c>
      <c r="O70" s="56"/>
      <c r="P70" s="58"/>
      <c r="Q70" s="36"/>
      <c r="R70" s="37"/>
    </row>
    <row r="71" spans="2:18" s="1" customFormat="1" ht="14.45" customHeight="1">
      <c r="B71" s="59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1"/>
    </row>
    <row r="75" spans="2:18" s="1" customFormat="1" ht="6.95" customHeight="1"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4"/>
    </row>
    <row r="76" spans="2:18" s="1" customFormat="1" ht="36.950000000000003" customHeight="1">
      <c r="B76" s="35"/>
      <c r="C76" s="181" t="s">
        <v>117</v>
      </c>
      <c r="D76" s="182"/>
      <c r="E76" s="182"/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  <c r="R76" s="37"/>
    </row>
    <row r="77" spans="2:18" s="1" customFormat="1" ht="6.95" customHeight="1">
      <c r="B77" s="35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7"/>
    </row>
    <row r="78" spans="2:18" s="1" customFormat="1" ht="30" customHeight="1">
      <c r="B78" s="35"/>
      <c r="C78" s="30" t="s">
        <v>18</v>
      </c>
      <c r="D78" s="36"/>
      <c r="E78" s="36"/>
      <c r="F78" s="227" t="str">
        <f>F6</f>
        <v>Rekonštrukcia ulíc v obci Brezany</v>
      </c>
      <c r="G78" s="228"/>
      <c r="H78" s="228"/>
      <c r="I78" s="228"/>
      <c r="J78" s="228"/>
      <c r="K78" s="228"/>
      <c r="L78" s="228"/>
      <c r="M78" s="228"/>
      <c r="N78" s="228"/>
      <c r="O78" s="228"/>
      <c r="P78" s="228"/>
      <c r="Q78" s="36"/>
      <c r="R78" s="37"/>
    </row>
    <row r="79" spans="2:18" ht="30" customHeight="1">
      <c r="B79" s="23"/>
      <c r="C79" s="30" t="s">
        <v>113</v>
      </c>
      <c r="D79" s="26"/>
      <c r="E79" s="26"/>
      <c r="F79" s="227"/>
      <c r="G79" s="186"/>
      <c r="H79" s="186"/>
      <c r="I79" s="186"/>
      <c r="J79" s="186"/>
      <c r="K79" s="186"/>
      <c r="L79" s="186"/>
      <c r="M79" s="186"/>
      <c r="N79" s="186"/>
      <c r="O79" s="186"/>
      <c r="P79" s="186"/>
      <c r="Q79" s="26"/>
      <c r="R79" s="24"/>
    </row>
    <row r="80" spans="2:18" s="1" customFormat="1" ht="36.950000000000003" customHeight="1">
      <c r="B80" s="35"/>
      <c r="C80" s="69" t="s">
        <v>114</v>
      </c>
      <c r="D80" s="36"/>
      <c r="E80" s="36"/>
      <c r="F80" s="201" t="str">
        <f>F8</f>
        <v>SO-05 - Ulica oproti vjazdu na ihrisko</v>
      </c>
      <c r="G80" s="229"/>
      <c r="H80" s="229"/>
      <c r="I80" s="229"/>
      <c r="J80" s="229"/>
      <c r="K80" s="229"/>
      <c r="L80" s="229"/>
      <c r="M80" s="229"/>
      <c r="N80" s="229"/>
      <c r="O80" s="229"/>
      <c r="P80" s="229"/>
      <c r="Q80" s="36"/>
      <c r="R80" s="37"/>
    </row>
    <row r="81" spans="2:47" s="1" customFormat="1" ht="6.95" customHeight="1"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7"/>
    </row>
    <row r="82" spans="2:47" s="1" customFormat="1" ht="18" customHeight="1">
      <c r="B82" s="35"/>
      <c r="C82" s="30" t="s">
        <v>21</v>
      </c>
      <c r="D82" s="36"/>
      <c r="E82" s="36"/>
      <c r="F82" s="28" t="str">
        <f>F10</f>
        <v xml:space="preserve"> </v>
      </c>
      <c r="G82" s="36"/>
      <c r="H82" s="36"/>
      <c r="I82" s="36"/>
      <c r="J82" s="36"/>
      <c r="K82" s="30" t="s">
        <v>23</v>
      </c>
      <c r="L82" s="36"/>
      <c r="M82" s="231"/>
      <c r="N82" s="231"/>
      <c r="O82" s="231"/>
      <c r="P82" s="231"/>
      <c r="Q82" s="36"/>
      <c r="R82" s="37"/>
    </row>
    <row r="83" spans="2:47" s="1" customFormat="1" ht="6.95" customHeight="1"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7"/>
    </row>
    <row r="84" spans="2:47" s="1" customFormat="1" ht="15">
      <c r="B84" s="35"/>
      <c r="C84" s="30" t="s">
        <v>26</v>
      </c>
      <c r="D84" s="36"/>
      <c r="E84" s="36"/>
      <c r="F84" s="28" t="str">
        <f>E13</f>
        <v>Obec Brezany</v>
      </c>
      <c r="G84" s="36"/>
      <c r="H84" s="36"/>
      <c r="I84" s="36"/>
      <c r="J84" s="36"/>
      <c r="K84" s="30" t="s">
        <v>30</v>
      </c>
      <c r="L84" s="36"/>
      <c r="M84" s="185" t="str">
        <f>E19</f>
        <v xml:space="preserve"> </v>
      </c>
      <c r="N84" s="185"/>
      <c r="O84" s="185"/>
      <c r="P84" s="185"/>
      <c r="Q84" s="185"/>
      <c r="R84" s="37"/>
    </row>
    <row r="85" spans="2:47" s="1" customFormat="1" ht="14.45" customHeight="1">
      <c r="B85" s="35"/>
      <c r="C85" s="30" t="s">
        <v>29</v>
      </c>
      <c r="D85" s="36"/>
      <c r="E85" s="36"/>
      <c r="F85" s="28"/>
      <c r="G85" s="36"/>
      <c r="H85" s="36"/>
      <c r="I85" s="36"/>
      <c r="J85" s="36"/>
      <c r="K85" s="30" t="s">
        <v>31</v>
      </c>
      <c r="L85" s="36"/>
      <c r="M85" s="185" t="str">
        <f>E22</f>
        <v xml:space="preserve"> </v>
      </c>
      <c r="N85" s="185"/>
      <c r="O85" s="185"/>
      <c r="P85" s="185"/>
      <c r="Q85" s="185"/>
      <c r="R85" s="37"/>
    </row>
    <row r="86" spans="2:47" s="1" customFormat="1" ht="10.35" customHeight="1"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7"/>
    </row>
    <row r="87" spans="2:47" s="1" customFormat="1" ht="29.25" customHeight="1">
      <c r="B87" s="35"/>
      <c r="C87" s="238" t="s">
        <v>118</v>
      </c>
      <c r="D87" s="239"/>
      <c r="E87" s="239"/>
      <c r="F87" s="239"/>
      <c r="G87" s="239"/>
      <c r="H87" s="120"/>
      <c r="I87" s="120"/>
      <c r="J87" s="120"/>
      <c r="K87" s="120"/>
      <c r="L87" s="120"/>
      <c r="M87" s="120"/>
      <c r="N87" s="238" t="s">
        <v>119</v>
      </c>
      <c r="O87" s="239"/>
      <c r="P87" s="239"/>
      <c r="Q87" s="239"/>
      <c r="R87" s="37"/>
    </row>
    <row r="88" spans="2:47" s="1" customFormat="1" ht="10.35" customHeight="1"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7"/>
    </row>
    <row r="89" spans="2:47" s="1" customFormat="1" ht="29.25" customHeight="1">
      <c r="B89" s="35"/>
      <c r="C89" s="128" t="s">
        <v>120</v>
      </c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226">
        <f>N122</f>
        <v>0</v>
      </c>
      <c r="O89" s="240"/>
      <c r="P89" s="240"/>
      <c r="Q89" s="240"/>
      <c r="R89" s="37"/>
      <c r="AU89" s="19" t="s">
        <v>121</v>
      </c>
    </row>
    <row r="90" spans="2:47" s="7" customFormat="1" ht="24.95" customHeight="1">
      <c r="B90" s="129"/>
      <c r="C90" s="130"/>
      <c r="D90" s="131" t="s">
        <v>122</v>
      </c>
      <c r="E90" s="130"/>
      <c r="F90" s="130"/>
      <c r="G90" s="130"/>
      <c r="H90" s="130"/>
      <c r="I90" s="130"/>
      <c r="J90" s="130"/>
      <c r="K90" s="130"/>
      <c r="L90" s="130"/>
      <c r="M90" s="130"/>
      <c r="N90" s="241">
        <f>N123</f>
        <v>0</v>
      </c>
      <c r="O90" s="242"/>
      <c r="P90" s="242"/>
      <c r="Q90" s="242"/>
      <c r="R90" s="132"/>
    </row>
    <row r="91" spans="2:47" s="8" customFormat="1" ht="19.899999999999999" customHeight="1">
      <c r="B91" s="133"/>
      <c r="C91" s="99"/>
      <c r="D91" s="110" t="s">
        <v>124</v>
      </c>
      <c r="E91" s="99"/>
      <c r="F91" s="99"/>
      <c r="G91" s="99"/>
      <c r="H91" s="99"/>
      <c r="I91" s="99"/>
      <c r="J91" s="99"/>
      <c r="K91" s="99"/>
      <c r="L91" s="99"/>
      <c r="M91" s="99"/>
      <c r="N91" s="216">
        <f>N124</f>
        <v>0</v>
      </c>
      <c r="O91" s="217"/>
      <c r="P91" s="217"/>
      <c r="Q91" s="217"/>
      <c r="R91" s="134"/>
    </row>
    <row r="92" spans="2:47" s="8" customFormat="1" ht="19.899999999999999" customHeight="1">
      <c r="B92" s="133"/>
      <c r="C92" s="99"/>
      <c r="D92" s="110" t="s">
        <v>187</v>
      </c>
      <c r="E92" s="99"/>
      <c r="F92" s="99"/>
      <c r="G92" s="99"/>
      <c r="H92" s="99"/>
      <c r="I92" s="99"/>
      <c r="J92" s="99"/>
      <c r="K92" s="99"/>
      <c r="L92" s="99"/>
      <c r="M92" s="99"/>
      <c r="N92" s="216">
        <f>N127</f>
        <v>0</v>
      </c>
      <c r="O92" s="217"/>
      <c r="P92" s="217"/>
      <c r="Q92" s="217"/>
      <c r="R92" s="134"/>
    </row>
    <row r="93" spans="2:47" s="8" customFormat="1" ht="19.899999999999999" customHeight="1">
      <c r="B93" s="133"/>
      <c r="C93" s="99"/>
      <c r="D93" s="110" t="s">
        <v>126</v>
      </c>
      <c r="E93" s="99"/>
      <c r="F93" s="99"/>
      <c r="G93" s="99"/>
      <c r="H93" s="99"/>
      <c r="I93" s="99"/>
      <c r="J93" s="99"/>
      <c r="K93" s="99"/>
      <c r="L93" s="99"/>
      <c r="M93" s="99"/>
      <c r="N93" s="216">
        <f>N129</f>
        <v>0</v>
      </c>
      <c r="O93" s="217"/>
      <c r="P93" s="217"/>
      <c r="Q93" s="217"/>
      <c r="R93" s="134"/>
    </row>
    <row r="94" spans="2:47" s="7" customFormat="1" ht="21.75" customHeight="1">
      <c r="B94" s="129"/>
      <c r="C94" s="130"/>
      <c r="D94" s="131" t="s">
        <v>127</v>
      </c>
      <c r="E94" s="130"/>
      <c r="F94" s="130"/>
      <c r="G94" s="130"/>
      <c r="H94" s="130"/>
      <c r="I94" s="130"/>
      <c r="J94" s="130"/>
      <c r="K94" s="130"/>
      <c r="L94" s="130"/>
      <c r="M94" s="130"/>
      <c r="N94" s="243">
        <f>N131</f>
        <v>0</v>
      </c>
      <c r="O94" s="242"/>
      <c r="P94" s="242"/>
      <c r="Q94" s="242"/>
      <c r="R94" s="132"/>
    </row>
    <row r="95" spans="2:47" s="1" customFormat="1" ht="21.75" customHeight="1"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7"/>
    </row>
    <row r="96" spans="2:47" s="1" customFormat="1" ht="29.25" customHeight="1">
      <c r="B96" s="35"/>
      <c r="C96" s="128" t="s">
        <v>128</v>
      </c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240">
        <f>ROUNDUP(N97+N98+N99+N100+N101+N102,2)</f>
        <v>0</v>
      </c>
      <c r="O96" s="244"/>
      <c r="P96" s="244"/>
      <c r="Q96" s="244"/>
      <c r="R96" s="37"/>
      <c r="T96" s="135"/>
      <c r="U96" s="136" t="s">
        <v>36</v>
      </c>
    </row>
    <row r="97" spans="2:65" s="1" customFormat="1" ht="18" customHeight="1">
      <c r="B97" s="137"/>
      <c r="C97" s="138"/>
      <c r="D97" s="223" t="s">
        <v>129</v>
      </c>
      <c r="E97" s="245"/>
      <c r="F97" s="245"/>
      <c r="G97" s="245"/>
      <c r="H97" s="245"/>
      <c r="I97" s="138"/>
      <c r="J97" s="138"/>
      <c r="K97" s="138"/>
      <c r="L97" s="138"/>
      <c r="M97" s="138"/>
      <c r="N97" s="219">
        <f>ROUNDUP(N89*T97,2)</f>
        <v>0</v>
      </c>
      <c r="O97" s="246"/>
      <c r="P97" s="246"/>
      <c r="Q97" s="246"/>
      <c r="R97" s="140"/>
      <c r="S97" s="141"/>
      <c r="T97" s="142"/>
      <c r="U97" s="143" t="s">
        <v>37</v>
      </c>
      <c r="V97" s="141"/>
      <c r="W97" s="141"/>
      <c r="X97" s="141"/>
      <c r="Y97" s="141"/>
      <c r="Z97" s="141"/>
      <c r="AA97" s="141"/>
      <c r="AB97" s="141"/>
      <c r="AC97" s="141"/>
      <c r="AD97" s="141"/>
      <c r="AE97" s="141"/>
      <c r="AF97" s="141"/>
      <c r="AG97" s="141"/>
      <c r="AH97" s="141"/>
      <c r="AI97" s="141"/>
      <c r="AJ97" s="141"/>
      <c r="AK97" s="141"/>
      <c r="AL97" s="141"/>
      <c r="AM97" s="141"/>
      <c r="AN97" s="141"/>
      <c r="AO97" s="141"/>
      <c r="AP97" s="141"/>
      <c r="AQ97" s="141"/>
      <c r="AR97" s="141"/>
      <c r="AS97" s="141"/>
      <c r="AT97" s="141"/>
      <c r="AU97" s="141"/>
      <c r="AV97" s="141"/>
      <c r="AW97" s="141"/>
      <c r="AX97" s="141"/>
      <c r="AY97" s="144" t="s">
        <v>130</v>
      </c>
      <c r="AZ97" s="141"/>
      <c r="BA97" s="141"/>
      <c r="BB97" s="141"/>
      <c r="BC97" s="141"/>
      <c r="BD97" s="141"/>
      <c r="BE97" s="145">
        <f t="shared" ref="BE97:BE102" si="0">IF(U97="základní",N97,0)</f>
        <v>0</v>
      </c>
      <c r="BF97" s="145">
        <f t="shared" ref="BF97:BF102" si="1">IF(U97="snížená",N97,0)</f>
        <v>0</v>
      </c>
      <c r="BG97" s="145">
        <f t="shared" ref="BG97:BG102" si="2">IF(U97="zákl. přenesená",N97,0)</f>
        <v>0</v>
      </c>
      <c r="BH97" s="145">
        <f t="shared" ref="BH97:BH102" si="3">IF(U97="sníž. přenesená",N97,0)</f>
        <v>0</v>
      </c>
      <c r="BI97" s="145">
        <f t="shared" ref="BI97:BI102" si="4">IF(U97="nulová",N97,0)</f>
        <v>0</v>
      </c>
      <c r="BJ97" s="144" t="s">
        <v>79</v>
      </c>
      <c r="BK97" s="141"/>
      <c r="BL97" s="141"/>
      <c r="BM97" s="141"/>
    </row>
    <row r="98" spans="2:65" s="1" customFormat="1" ht="18" customHeight="1">
      <c r="B98" s="137"/>
      <c r="C98" s="138"/>
      <c r="D98" s="223" t="s">
        <v>131</v>
      </c>
      <c r="E98" s="245"/>
      <c r="F98" s="245"/>
      <c r="G98" s="245"/>
      <c r="H98" s="245"/>
      <c r="I98" s="138"/>
      <c r="J98" s="138"/>
      <c r="K98" s="138"/>
      <c r="L98" s="138"/>
      <c r="M98" s="138"/>
      <c r="N98" s="219">
        <f>ROUNDUP(N89*T98,2)</f>
        <v>0</v>
      </c>
      <c r="O98" s="246"/>
      <c r="P98" s="246"/>
      <c r="Q98" s="246"/>
      <c r="R98" s="140"/>
      <c r="S98" s="141"/>
      <c r="T98" s="142"/>
      <c r="U98" s="143" t="s">
        <v>37</v>
      </c>
      <c r="V98" s="141"/>
      <c r="W98" s="141"/>
      <c r="X98" s="141"/>
      <c r="Y98" s="141"/>
      <c r="Z98" s="141"/>
      <c r="AA98" s="141"/>
      <c r="AB98" s="141"/>
      <c r="AC98" s="141"/>
      <c r="AD98" s="141"/>
      <c r="AE98" s="141"/>
      <c r="AF98" s="141"/>
      <c r="AG98" s="141"/>
      <c r="AH98" s="141"/>
      <c r="AI98" s="141"/>
      <c r="AJ98" s="141"/>
      <c r="AK98" s="141"/>
      <c r="AL98" s="141"/>
      <c r="AM98" s="141"/>
      <c r="AN98" s="141"/>
      <c r="AO98" s="141"/>
      <c r="AP98" s="141"/>
      <c r="AQ98" s="141"/>
      <c r="AR98" s="141"/>
      <c r="AS98" s="141"/>
      <c r="AT98" s="141"/>
      <c r="AU98" s="141"/>
      <c r="AV98" s="141"/>
      <c r="AW98" s="141"/>
      <c r="AX98" s="141"/>
      <c r="AY98" s="144" t="s">
        <v>130</v>
      </c>
      <c r="AZ98" s="141"/>
      <c r="BA98" s="141"/>
      <c r="BB98" s="141"/>
      <c r="BC98" s="141"/>
      <c r="BD98" s="141"/>
      <c r="BE98" s="145">
        <f t="shared" si="0"/>
        <v>0</v>
      </c>
      <c r="BF98" s="145">
        <f t="shared" si="1"/>
        <v>0</v>
      </c>
      <c r="BG98" s="145">
        <f t="shared" si="2"/>
        <v>0</v>
      </c>
      <c r="BH98" s="145">
        <f t="shared" si="3"/>
        <v>0</v>
      </c>
      <c r="BI98" s="145">
        <f t="shared" si="4"/>
        <v>0</v>
      </c>
      <c r="BJ98" s="144" t="s">
        <v>79</v>
      </c>
      <c r="BK98" s="141"/>
      <c r="BL98" s="141"/>
      <c r="BM98" s="141"/>
    </row>
    <row r="99" spans="2:65" s="1" customFormat="1" ht="18" customHeight="1">
      <c r="B99" s="137"/>
      <c r="C99" s="138"/>
      <c r="D99" s="223" t="s">
        <v>132</v>
      </c>
      <c r="E99" s="245"/>
      <c r="F99" s="245"/>
      <c r="G99" s="245"/>
      <c r="H99" s="245"/>
      <c r="I99" s="138"/>
      <c r="J99" s="138"/>
      <c r="K99" s="138"/>
      <c r="L99" s="138"/>
      <c r="M99" s="138"/>
      <c r="N99" s="219">
        <f>ROUNDUP(N89*T99,2)</f>
        <v>0</v>
      </c>
      <c r="O99" s="246"/>
      <c r="P99" s="246"/>
      <c r="Q99" s="246"/>
      <c r="R99" s="140"/>
      <c r="S99" s="141"/>
      <c r="T99" s="142"/>
      <c r="U99" s="143" t="s">
        <v>37</v>
      </c>
      <c r="V99" s="141"/>
      <c r="W99" s="141"/>
      <c r="X99" s="141"/>
      <c r="Y99" s="141"/>
      <c r="Z99" s="141"/>
      <c r="AA99" s="141"/>
      <c r="AB99" s="141"/>
      <c r="AC99" s="141"/>
      <c r="AD99" s="141"/>
      <c r="AE99" s="141"/>
      <c r="AF99" s="141"/>
      <c r="AG99" s="141"/>
      <c r="AH99" s="141"/>
      <c r="AI99" s="141"/>
      <c r="AJ99" s="141"/>
      <c r="AK99" s="141"/>
      <c r="AL99" s="141"/>
      <c r="AM99" s="141"/>
      <c r="AN99" s="141"/>
      <c r="AO99" s="141"/>
      <c r="AP99" s="141"/>
      <c r="AQ99" s="141"/>
      <c r="AR99" s="141"/>
      <c r="AS99" s="141"/>
      <c r="AT99" s="141"/>
      <c r="AU99" s="141"/>
      <c r="AV99" s="141"/>
      <c r="AW99" s="141"/>
      <c r="AX99" s="141"/>
      <c r="AY99" s="144" t="s">
        <v>130</v>
      </c>
      <c r="AZ99" s="141"/>
      <c r="BA99" s="141"/>
      <c r="BB99" s="141"/>
      <c r="BC99" s="141"/>
      <c r="BD99" s="141"/>
      <c r="BE99" s="145">
        <f t="shared" si="0"/>
        <v>0</v>
      </c>
      <c r="BF99" s="145">
        <f t="shared" si="1"/>
        <v>0</v>
      </c>
      <c r="BG99" s="145">
        <f t="shared" si="2"/>
        <v>0</v>
      </c>
      <c r="BH99" s="145">
        <f t="shared" si="3"/>
        <v>0</v>
      </c>
      <c r="BI99" s="145">
        <f t="shared" si="4"/>
        <v>0</v>
      </c>
      <c r="BJ99" s="144" t="s">
        <v>79</v>
      </c>
      <c r="BK99" s="141"/>
      <c r="BL99" s="141"/>
      <c r="BM99" s="141"/>
    </row>
    <row r="100" spans="2:65" s="1" customFormat="1" ht="18" customHeight="1">
      <c r="B100" s="137"/>
      <c r="C100" s="138"/>
      <c r="D100" s="223" t="s">
        <v>133</v>
      </c>
      <c r="E100" s="245"/>
      <c r="F100" s="245"/>
      <c r="G100" s="245"/>
      <c r="H100" s="245"/>
      <c r="I100" s="138"/>
      <c r="J100" s="138"/>
      <c r="K100" s="138"/>
      <c r="L100" s="138"/>
      <c r="M100" s="138"/>
      <c r="N100" s="219">
        <f>ROUNDUP(N89*T100,2)</f>
        <v>0</v>
      </c>
      <c r="O100" s="246"/>
      <c r="P100" s="246"/>
      <c r="Q100" s="246"/>
      <c r="R100" s="140"/>
      <c r="S100" s="141"/>
      <c r="T100" s="142"/>
      <c r="U100" s="143" t="s">
        <v>37</v>
      </c>
      <c r="V100" s="141"/>
      <c r="W100" s="141"/>
      <c r="X100" s="141"/>
      <c r="Y100" s="141"/>
      <c r="Z100" s="141"/>
      <c r="AA100" s="141"/>
      <c r="AB100" s="141"/>
      <c r="AC100" s="141"/>
      <c r="AD100" s="141"/>
      <c r="AE100" s="141"/>
      <c r="AF100" s="141"/>
      <c r="AG100" s="141"/>
      <c r="AH100" s="141"/>
      <c r="AI100" s="141"/>
      <c r="AJ100" s="141"/>
      <c r="AK100" s="141"/>
      <c r="AL100" s="141"/>
      <c r="AM100" s="141"/>
      <c r="AN100" s="141"/>
      <c r="AO100" s="141"/>
      <c r="AP100" s="141"/>
      <c r="AQ100" s="141"/>
      <c r="AR100" s="141"/>
      <c r="AS100" s="141"/>
      <c r="AT100" s="141"/>
      <c r="AU100" s="141"/>
      <c r="AV100" s="141"/>
      <c r="AW100" s="141"/>
      <c r="AX100" s="141"/>
      <c r="AY100" s="144" t="s">
        <v>130</v>
      </c>
      <c r="AZ100" s="141"/>
      <c r="BA100" s="141"/>
      <c r="BB100" s="141"/>
      <c r="BC100" s="141"/>
      <c r="BD100" s="141"/>
      <c r="BE100" s="145">
        <f t="shared" si="0"/>
        <v>0</v>
      </c>
      <c r="BF100" s="145">
        <f t="shared" si="1"/>
        <v>0</v>
      </c>
      <c r="BG100" s="145">
        <f t="shared" si="2"/>
        <v>0</v>
      </c>
      <c r="BH100" s="145">
        <f t="shared" si="3"/>
        <v>0</v>
      </c>
      <c r="BI100" s="145">
        <f t="shared" si="4"/>
        <v>0</v>
      </c>
      <c r="BJ100" s="144" t="s">
        <v>79</v>
      </c>
      <c r="BK100" s="141"/>
      <c r="BL100" s="141"/>
      <c r="BM100" s="141"/>
    </row>
    <row r="101" spans="2:65" s="1" customFormat="1" ht="18" customHeight="1">
      <c r="B101" s="137"/>
      <c r="C101" s="138"/>
      <c r="D101" s="223" t="s">
        <v>134</v>
      </c>
      <c r="E101" s="245"/>
      <c r="F101" s="245"/>
      <c r="G101" s="245"/>
      <c r="H101" s="245"/>
      <c r="I101" s="138"/>
      <c r="J101" s="138"/>
      <c r="K101" s="138"/>
      <c r="L101" s="138"/>
      <c r="M101" s="138"/>
      <c r="N101" s="219">
        <f>ROUNDUP(N89*T101,2)</f>
        <v>0</v>
      </c>
      <c r="O101" s="246"/>
      <c r="P101" s="246"/>
      <c r="Q101" s="246"/>
      <c r="R101" s="140"/>
      <c r="S101" s="141"/>
      <c r="T101" s="142"/>
      <c r="U101" s="143" t="s">
        <v>37</v>
      </c>
      <c r="V101" s="141"/>
      <c r="W101" s="141"/>
      <c r="X101" s="141"/>
      <c r="Y101" s="141"/>
      <c r="Z101" s="141"/>
      <c r="AA101" s="141"/>
      <c r="AB101" s="141"/>
      <c r="AC101" s="141"/>
      <c r="AD101" s="141"/>
      <c r="AE101" s="141"/>
      <c r="AF101" s="141"/>
      <c r="AG101" s="141"/>
      <c r="AH101" s="141"/>
      <c r="AI101" s="141"/>
      <c r="AJ101" s="141"/>
      <c r="AK101" s="141"/>
      <c r="AL101" s="141"/>
      <c r="AM101" s="141"/>
      <c r="AN101" s="141"/>
      <c r="AO101" s="141"/>
      <c r="AP101" s="141"/>
      <c r="AQ101" s="141"/>
      <c r="AR101" s="141"/>
      <c r="AS101" s="141"/>
      <c r="AT101" s="141"/>
      <c r="AU101" s="141"/>
      <c r="AV101" s="141"/>
      <c r="AW101" s="141"/>
      <c r="AX101" s="141"/>
      <c r="AY101" s="144" t="s">
        <v>130</v>
      </c>
      <c r="AZ101" s="141"/>
      <c r="BA101" s="141"/>
      <c r="BB101" s="141"/>
      <c r="BC101" s="141"/>
      <c r="BD101" s="141"/>
      <c r="BE101" s="145">
        <f t="shared" si="0"/>
        <v>0</v>
      </c>
      <c r="BF101" s="145">
        <f t="shared" si="1"/>
        <v>0</v>
      </c>
      <c r="BG101" s="145">
        <f t="shared" si="2"/>
        <v>0</v>
      </c>
      <c r="BH101" s="145">
        <f t="shared" si="3"/>
        <v>0</v>
      </c>
      <c r="BI101" s="145">
        <f t="shared" si="4"/>
        <v>0</v>
      </c>
      <c r="BJ101" s="144" t="s">
        <v>79</v>
      </c>
      <c r="BK101" s="141"/>
      <c r="BL101" s="141"/>
      <c r="BM101" s="141"/>
    </row>
    <row r="102" spans="2:65" s="1" customFormat="1" ht="18" customHeight="1">
      <c r="B102" s="137"/>
      <c r="C102" s="138"/>
      <c r="D102" s="139" t="s">
        <v>135</v>
      </c>
      <c r="E102" s="138"/>
      <c r="F102" s="138"/>
      <c r="G102" s="138"/>
      <c r="H102" s="138"/>
      <c r="I102" s="138"/>
      <c r="J102" s="138"/>
      <c r="K102" s="138"/>
      <c r="L102" s="138"/>
      <c r="M102" s="138"/>
      <c r="N102" s="219">
        <f>ROUNDUP(N89*T102,2)</f>
        <v>0</v>
      </c>
      <c r="O102" s="246"/>
      <c r="P102" s="246"/>
      <c r="Q102" s="246"/>
      <c r="R102" s="140"/>
      <c r="S102" s="141"/>
      <c r="T102" s="146"/>
      <c r="U102" s="147" t="s">
        <v>37</v>
      </c>
      <c r="V102" s="141"/>
      <c r="W102" s="141"/>
      <c r="X102" s="141"/>
      <c r="Y102" s="141"/>
      <c r="Z102" s="141"/>
      <c r="AA102" s="141"/>
      <c r="AB102" s="141"/>
      <c r="AC102" s="141"/>
      <c r="AD102" s="141"/>
      <c r="AE102" s="141"/>
      <c r="AF102" s="141"/>
      <c r="AG102" s="141"/>
      <c r="AH102" s="141"/>
      <c r="AI102" s="141"/>
      <c r="AJ102" s="141"/>
      <c r="AK102" s="141"/>
      <c r="AL102" s="141"/>
      <c r="AM102" s="141"/>
      <c r="AN102" s="141"/>
      <c r="AO102" s="141"/>
      <c r="AP102" s="141"/>
      <c r="AQ102" s="141"/>
      <c r="AR102" s="141"/>
      <c r="AS102" s="141"/>
      <c r="AT102" s="141"/>
      <c r="AU102" s="141"/>
      <c r="AV102" s="141"/>
      <c r="AW102" s="141"/>
      <c r="AX102" s="141"/>
      <c r="AY102" s="144" t="s">
        <v>136</v>
      </c>
      <c r="AZ102" s="141"/>
      <c r="BA102" s="141"/>
      <c r="BB102" s="141"/>
      <c r="BC102" s="141"/>
      <c r="BD102" s="141"/>
      <c r="BE102" s="145">
        <f t="shared" si="0"/>
        <v>0</v>
      </c>
      <c r="BF102" s="145">
        <f t="shared" si="1"/>
        <v>0</v>
      </c>
      <c r="BG102" s="145">
        <f t="shared" si="2"/>
        <v>0</v>
      </c>
      <c r="BH102" s="145">
        <f t="shared" si="3"/>
        <v>0</v>
      </c>
      <c r="BI102" s="145">
        <f t="shared" si="4"/>
        <v>0</v>
      </c>
      <c r="BJ102" s="144" t="s">
        <v>79</v>
      </c>
      <c r="BK102" s="141"/>
      <c r="BL102" s="141"/>
      <c r="BM102" s="141"/>
    </row>
    <row r="103" spans="2:65" s="1" customFormat="1">
      <c r="B103" s="35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7"/>
    </row>
    <row r="104" spans="2:65" s="1" customFormat="1" ht="29.25" customHeight="1">
      <c r="B104" s="35"/>
      <c r="C104" s="119" t="s">
        <v>106</v>
      </c>
      <c r="D104" s="120"/>
      <c r="E104" s="120"/>
      <c r="F104" s="120"/>
      <c r="G104" s="120"/>
      <c r="H104" s="120"/>
      <c r="I104" s="120"/>
      <c r="J104" s="120"/>
      <c r="K104" s="120"/>
      <c r="L104" s="220">
        <f>ROUNDUP(SUM(N89+N96),2)</f>
        <v>0</v>
      </c>
      <c r="M104" s="220"/>
      <c r="N104" s="220"/>
      <c r="O104" s="220"/>
      <c r="P104" s="220"/>
      <c r="Q104" s="220"/>
      <c r="R104" s="37"/>
    </row>
    <row r="105" spans="2:65" s="1" customFormat="1" ht="6.95" customHeight="1">
      <c r="B105" s="59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1"/>
    </row>
    <row r="109" spans="2:65" s="1" customFormat="1" ht="6.95" customHeight="1">
      <c r="B109" s="62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4"/>
    </row>
    <row r="110" spans="2:65" s="1" customFormat="1" ht="36.950000000000003" customHeight="1">
      <c r="B110" s="35"/>
      <c r="C110" s="181" t="s">
        <v>137</v>
      </c>
      <c r="D110" s="229"/>
      <c r="E110" s="229"/>
      <c r="F110" s="229"/>
      <c r="G110" s="229"/>
      <c r="H110" s="229"/>
      <c r="I110" s="229"/>
      <c r="J110" s="229"/>
      <c r="K110" s="229"/>
      <c r="L110" s="229"/>
      <c r="M110" s="229"/>
      <c r="N110" s="229"/>
      <c r="O110" s="229"/>
      <c r="P110" s="229"/>
      <c r="Q110" s="229"/>
      <c r="R110" s="37"/>
    </row>
    <row r="111" spans="2:65" s="1" customFormat="1" ht="6.95" customHeight="1">
      <c r="B111" s="35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7"/>
    </row>
    <row r="112" spans="2:65" s="1" customFormat="1" ht="30" customHeight="1">
      <c r="B112" s="35"/>
      <c r="C112" s="30" t="s">
        <v>18</v>
      </c>
      <c r="D112" s="36"/>
      <c r="E112" s="36"/>
      <c r="F112" s="227" t="str">
        <f>F6</f>
        <v>Rekonštrukcia ulíc v obci Brezany</v>
      </c>
      <c r="G112" s="228"/>
      <c r="H112" s="228"/>
      <c r="I112" s="228"/>
      <c r="J112" s="228"/>
      <c r="K112" s="228"/>
      <c r="L112" s="228"/>
      <c r="M112" s="228"/>
      <c r="N112" s="228"/>
      <c r="O112" s="228"/>
      <c r="P112" s="228"/>
      <c r="Q112" s="36"/>
      <c r="R112" s="37"/>
    </row>
    <row r="113" spans="2:65" ht="30" customHeight="1">
      <c r="B113" s="23"/>
      <c r="C113" s="30" t="s">
        <v>113</v>
      </c>
      <c r="D113" s="26"/>
      <c r="E113" s="26"/>
      <c r="F113" s="227"/>
      <c r="G113" s="186"/>
      <c r="H113" s="186"/>
      <c r="I113" s="186"/>
      <c r="J113" s="186"/>
      <c r="K113" s="186"/>
      <c r="L113" s="186"/>
      <c r="M113" s="186"/>
      <c r="N113" s="186"/>
      <c r="O113" s="186"/>
      <c r="P113" s="186"/>
      <c r="Q113" s="26"/>
      <c r="R113" s="24"/>
    </row>
    <row r="114" spans="2:65" s="1" customFormat="1" ht="36.950000000000003" customHeight="1">
      <c r="B114" s="35"/>
      <c r="C114" s="69" t="s">
        <v>114</v>
      </c>
      <c r="D114" s="36"/>
      <c r="E114" s="36"/>
      <c r="F114" s="201" t="str">
        <f>F8</f>
        <v>SO-05 - Ulica oproti vjazdu na ihrisko</v>
      </c>
      <c r="G114" s="229"/>
      <c r="H114" s="229"/>
      <c r="I114" s="229"/>
      <c r="J114" s="229"/>
      <c r="K114" s="229"/>
      <c r="L114" s="229"/>
      <c r="M114" s="229"/>
      <c r="N114" s="229"/>
      <c r="O114" s="229"/>
      <c r="P114" s="229"/>
      <c r="Q114" s="36"/>
      <c r="R114" s="37"/>
    </row>
    <row r="115" spans="2:65" s="1" customFormat="1" ht="6.95" customHeight="1">
      <c r="B115" s="35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7"/>
    </row>
    <row r="116" spans="2:65" s="1" customFormat="1" ht="18" customHeight="1">
      <c r="B116" s="35"/>
      <c r="C116" s="30" t="s">
        <v>21</v>
      </c>
      <c r="D116" s="36"/>
      <c r="E116" s="36"/>
      <c r="F116" s="28" t="str">
        <f>F10</f>
        <v xml:space="preserve"> </v>
      </c>
      <c r="G116" s="36"/>
      <c r="H116" s="36"/>
      <c r="I116" s="36"/>
      <c r="J116" s="36"/>
      <c r="K116" s="30" t="s">
        <v>23</v>
      </c>
      <c r="L116" s="36"/>
      <c r="M116" s="231"/>
      <c r="N116" s="231"/>
      <c r="O116" s="231"/>
      <c r="P116" s="231"/>
      <c r="Q116" s="36"/>
      <c r="R116" s="37"/>
    </row>
    <row r="117" spans="2:65" s="1" customFormat="1" ht="6.95" customHeight="1">
      <c r="B117" s="35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7"/>
    </row>
    <row r="118" spans="2:65" s="1" customFormat="1" ht="15">
      <c r="B118" s="35"/>
      <c r="C118" s="30" t="s">
        <v>26</v>
      </c>
      <c r="D118" s="36"/>
      <c r="E118" s="36"/>
      <c r="F118" s="28" t="str">
        <f>E13</f>
        <v>Obec Brezany</v>
      </c>
      <c r="G118" s="36"/>
      <c r="H118" s="36"/>
      <c r="I118" s="36"/>
      <c r="J118" s="36"/>
      <c r="K118" s="30" t="s">
        <v>30</v>
      </c>
      <c r="L118" s="36"/>
      <c r="M118" s="185" t="str">
        <f>E19</f>
        <v xml:space="preserve"> </v>
      </c>
      <c r="N118" s="185"/>
      <c r="O118" s="185"/>
      <c r="P118" s="185"/>
      <c r="Q118" s="185"/>
      <c r="R118" s="37"/>
    </row>
    <row r="119" spans="2:65" s="1" customFormat="1" ht="14.45" customHeight="1">
      <c r="B119" s="35"/>
      <c r="C119" s="30" t="s">
        <v>29</v>
      </c>
      <c r="D119" s="36"/>
      <c r="E119" s="36"/>
      <c r="F119" s="28"/>
      <c r="G119" s="36"/>
      <c r="H119" s="36"/>
      <c r="I119" s="36"/>
      <c r="J119" s="36"/>
      <c r="K119" s="30" t="s">
        <v>31</v>
      </c>
      <c r="L119" s="36"/>
      <c r="M119" s="185" t="str">
        <f>E22</f>
        <v xml:space="preserve"> </v>
      </c>
      <c r="N119" s="185"/>
      <c r="O119" s="185"/>
      <c r="P119" s="185"/>
      <c r="Q119" s="185"/>
      <c r="R119" s="37"/>
    </row>
    <row r="120" spans="2:65" s="1" customFormat="1" ht="10.35" customHeight="1">
      <c r="B120" s="35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7"/>
    </row>
    <row r="121" spans="2:65" s="9" customFormat="1" ht="29.25" customHeight="1">
      <c r="B121" s="148"/>
      <c r="C121" s="149" t="s">
        <v>138</v>
      </c>
      <c r="D121" s="150" t="s">
        <v>139</v>
      </c>
      <c r="E121" s="150" t="s">
        <v>54</v>
      </c>
      <c r="F121" s="252" t="s">
        <v>140</v>
      </c>
      <c r="G121" s="252"/>
      <c r="H121" s="252"/>
      <c r="I121" s="252"/>
      <c r="J121" s="150" t="s">
        <v>141</v>
      </c>
      <c r="K121" s="150" t="s">
        <v>142</v>
      </c>
      <c r="L121" s="252" t="s">
        <v>143</v>
      </c>
      <c r="M121" s="252"/>
      <c r="N121" s="252" t="s">
        <v>119</v>
      </c>
      <c r="O121" s="252"/>
      <c r="P121" s="252"/>
      <c r="Q121" s="253"/>
      <c r="R121" s="151"/>
      <c r="T121" s="76" t="s">
        <v>144</v>
      </c>
      <c r="U121" s="77" t="s">
        <v>36</v>
      </c>
      <c r="V121" s="77" t="s">
        <v>145</v>
      </c>
      <c r="W121" s="77" t="s">
        <v>146</v>
      </c>
      <c r="X121" s="77" t="s">
        <v>147</v>
      </c>
      <c r="Y121" s="77" t="s">
        <v>148</v>
      </c>
      <c r="Z121" s="77" t="s">
        <v>149</v>
      </c>
      <c r="AA121" s="78" t="s">
        <v>150</v>
      </c>
    </row>
    <row r="122" spans="2:65" s="1" customFormat="1" ht="29.25" customHeight="1">
      <c r="B122" s="35"/>
      <c r="C122" s="80" t="s">
        <v>116</v>
      </c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254">
        <f>BK122</f>
        <v>0</v>
      </c>
      <c r="O122" s="255"/>
      <c r="P122" s="255"/>
      <c r="Q122" s="255"/>
      <c r="R122" s="37"/>
      <c r="T122" s="79"/>
      <c r="U122" s="51"/>
      <c r="V122" s="51"/>
      <c r="W122" s="152">
        <f>W123+W131</f>
        <v>0</v>
      </c>
      <c r="X122" s="51"/>
      <c r="Y122" s="152">
        <f>Y123+Y131</f>
        <v>1.8666666666666601E-4</v>
      </c>
      <c r="Z122" s="51"/>
      <c r="AA122" s="153">
        <f>AA123+AA131</f>
        <v>0</v>
      </c>
      <c r="AT122" s="19" t="s">
        <v>71</v>
      </c>
      <c r="AU122" s="19" t="s">
        <v>121</v>
      </c>
      <c r="BK122" s="154">
        <f>BK123+BK131</f>
        <v>0</v>
      </c>
    </row>
    <row r="123" spans="2:65" s="10" customFormat="1" ht="37.35" customHeight="1">
      <c r="B123" s="155"/>
      <c r="C123" s="156"/>
      <c r="D123" s="157" t="s">
        <v>122</v>
      </c>
      <c r="E123" s="157"/>
      <c r="F123" s="157"/>
      <c r="G123" s="157"/>
      <c r="H123" s="157"/>
      <c r="I123" s="157"/>
      <c r="J123" s="157"/>
      <c r="K123" s="157"/>
      <c r="L123" s="157"/>
      <c r="M123" s="157"/>
      <c r="N123" s="243">
        <f>BK123</f>
        <v>0</v>
      </c>
      <c r="O123" s="241"/>
      <c r="P123" s="241"/>
      <c r="Q123" s="241"/>
      <c r="R123" s="158"/>
      <c r="T123" s="159"/>
      <c r="U123" s="156"/>
      <c r="V123" s="156"/>
      <c r="W123" s="160">
        <f>W124+W127+W129</f>
        <v>0</v>
      </c>
      <c r="X123" s="156"/>
      <c r="Y123" s="160">
        <f>Y124+Y127+Y129</f>
        <v>1.8666666666666601E-4</v>
      </c>
      <c r="Z123" s="156"/>
      <c r="AA123" s="161">
        <f>AA124+AA127+AA129</f>
        <v>0</v>
      </c>
      <c r="AR123" s="162" t="s">
        <v>79</v>
      </c>
      <c r="AT123" s="163" t="s">
        <v>71</v>
      </c>
      <c r="AU123" s="163" t="s">
        <v>72</v>
      </c>
      <c r="AY123" s="162" t="s">
        <v>151</v>
      </c>
      <c r="BK123" s="164">
        <f>BK124+BK127+BK129</f>
        <v>0</v>
      </c>
    </row>
    <row r="124" spans="2:65" s="10" customFormat="1" ht="19.899999999999999" customHeight="1">
      <c r="B124" s="155"/>
      <c r="C124" s="156"/>
      <c r="D124" s="165" t="s">
        <v>124</v>
      </c>
      <c r="E124" s="165"/>
      <c r="F124" s="165"/>
      <c r="G124" s="165"/>
      <c r="H124" s="165"/>
      <c r="I124" s="165"/>
      <c r="J124" s="165"/>
      <c r="K124" s="165"/>
      <c r="L124" s="165"/>
      <c r="M124" s="165"/>
      <c r="N124" s="256">
        <f>BK124</f>
        <v>0</v>
      </c>
      <c r="O124" s="257"/>
      <c r="P124" s="257"/>
      <c r="Q124" s="257"/>
      <c r="R124" s="158"/>
      <c r="T124" s="159"/>
      <c r="U124" s="156"/>
      <c r="V124" s="156"/>
      <c r="W124" s="160">
        <f>SUM(W125:W126)</f>
        <v>0</v>
      </c>
      <c r="X124" s="156"/>
      <c r="Y124" s="160">
        <f>SUM(Y125:Y126)</f>
        <v>0</v>
      </c>
      <c r="Z124" s="156"/>
      <c r="AA124" s="161">
        <f>SUM(AA125:AA126)</f>
        <v>0</v>
      </c>
      <c r="AR124" s="162" t="s">
        <v>79</v>
      </c>
      <c r="AT124" s="163" t="s">
        <v>71</v>
      </c>
      <c r="AU124" s="163" t="s">
        <v>79</v>
      </c>
      <c r="AY124" s="162" t="s">
        <v>151</v>
      </c>
      <c r="BK124" s="164">
        <f>SUM(BK125:BK126)</f>
        <v>0</v>
      </c>
    </row>
    <row r="125" spans="2:65" s="1" customFormat="1" ht="38.25" customHeight="1">
      <c r="B125" s="137"/>
      <c r="C125" s="166" t="s">
        <v>72</v>
      </c>
      <c r="D125" s="166" t="s">
        <v>152</v>
      </c>
      <c r="E125" s="167" t="s">
        <v>161</v>
      </c>
      <c r="F125" s="248" t="s">
        <v>162</v>
      </c>
      <c r="G125" s="248"/>
      <c r="H125" s="248"/>
      <c r="I125" s="248"/>
      <c r="J125" s="168" t="s">
        <v>155</v>
      </c>
      <c r="K125" s="169">
        <v>442</v>
      </c>
      <c r="L125" s="249">
        <v>0</v>
      </c>
      <c r="M125" s="249"/>
      <c r="N125" s="247">
        <f>ROUND(L125*K125,2)</f>
        <v>0</v>
      </c>
      <c r="O125" s="247"/>
      <c r="P125" s="247"/>
      <c r="Q125" s="247"/>
      <c r="R125" s="140"/>
      <c r="T125" s="170" t="s">
        <v>5</v>
      </c>
      <c r="U125" s="44" t="s">
        <v>37</v>
      </c>
      <c r="V125" s="36"/>
      <c r="W125" s="171">
        <f>V125*K125</f>
        <v>0</v>
      </c>
      <c r="X125" s="171">
        <v>0</v>
      </c>
      <c r="Y125" s="171">
        <f>X125*K125</f>
        <v>0</v>
      </c>
      <c r="Z125" s="171">
        <v>0</v>
      </c>
      <c r="AA125" s="172">
        <f>Z125*K125</f>
        <v>0</v>
      </c>
      <c r="AR125" s="19" t="s">
        <v>156</v>
      </c>
      <c r="AT125" s="19" t="s">
        <v>152</v>
      </c>
      <c r="AU125" s="19" t="s">
        <v>84</v>
      </c>
      <c r="AY125" s="19" t="s">
        <v>151</v>
      </c>
      <c r="BE125" s="114">
        <f>IF(U125="základní",N125,0)</f>
        <v>0</v>
      </c>
      <c r="BF125" s="114">
        <f>IF(U125="snížená",N125,0)</f>
        <v>0</v>
      </c>
      <c r="BG125" s="114">
        <f>IF(U125="zákl. přenesená",N125,0)</f>
        <v>0</v>
      </c>
      <c r="BH125" s="114">
        <f>IF(U125="sníž. přenesená",N125,0)</f>
        <v>0</v>
      </c>
      <c r="BI125" s="114">
        <f>IF(U125="nulová",N125,0)</f>
        <v>0</v>
      </c>
      <c r="BJ125" s="19" t="s">
        <v>79</v>
      </c>
      <c r="BK125" s="114">
        <f>ROUND(L125*K125,2)</f>
        <v>0</v>
      </c>
      <c r="BL125" s="19" t="s">
        <v>156</v>
      </c>
      <c r="BM125" s="19" t="s">
        <v>197</v>
      </c>
    </row>
    <row r="126" spans="2:65" s="1" customFormat="1" ht="38.25" customHeight="1">
      <c r="B126" s="137"/>
      <c r="C126" s="166" t="s">
        <v>72</v>
      </c>
      <c r="D126" s="166" t="s">
        <v>152</v>
      </c>
      <c r="E126" s="167" t="s">
        <v>164</v>
      </c>
      <c r="F126" s="248" t="s">
        <v>165</v>
      </c>
      <c r="G126" s="248"/>
      <c r="H126" s="248"/>
      <c r="I126" s="248"/>
      <c r="J126" s="168" t="s">
        <v>155</v>
      </c>
      <c r="K126" s="169">
        <v>442</v>
      </c>
      <c r="L126" s="249">
        <v>0</v>
      </c>
      <c r="M126" s="249"/>
      <c r="N126" s="247">
        <f>ROUND(L126*K126,2)</f>
        <v>0</v>
      </c>
      <c r="O126" s="247"/>
      <c r="P126" s="247"/>
      <c r="Q126" s="247"/>
      <c r="R126" s="140"/>
      <c r="T126" s="170" t="s">
        <v>5</v>
      </c>
      <c r="U126" s="44" t="s">
        <v>37</v>
      </c>
      <c r="V126" s="36"/>
      <c r="W126" s="171">
        <f>V126*K126</f>
        <v>0</v>
      </c>
      <c r="X126" s="171">
        <v>0</v>
      </c>
      <c r="Y126" s="171">
        <f>X126*K126</f>
        <v>0</v>
      </c>
      <c r="Z126" s="171">
        <v>0</v>
      </c>
      <c r="AA126" s="172">
        <f>Z126*K126</f>
        <v>0</v>
      </c>
      <c r="AR126" s="19" t="s">
        <v>156</v>
      </c>
      <c r="AT126" s="19" t="s">
        <v>152</v>
      </c>
      <c r="AU126" s="19" t="s">
        <v>84</v>
      </c>
      <c r="AY126" s="19" t="s">
        <v>151</v>
      </c>
      <c r="BE126" s="114">
        <f>IF(U126="základní",N126,0)</f>
        <v>0</v>
      </c>
      <c r="BF126" s="114">
        <f>IF(U126="snížená",N126,0)</f>
        <v>0</v>
      </c>
      <c r="BG126" s="114">
        <f>IF(U126="zákl. přenesená",N126,0)</f>
        <v>0</v>
      </c>
      <c r="BH126" s="114">
        <f>IF(U126="sníž. přenesená",N126,0)</f>
        <v>0</v>
      </c>
      <c r="BI126" s="114">
        <f>IF(U126="nulová",N126,0)</f>
        <v>0</v>
      </c>
      <c r="BJ126" s="19" t="s">
        <v>79</v>
      </c>
      <c r="BK126" s="114">
        <f>ROUND(L126*K126,2)</f>
        <v>0</v>
      </c>
      <c r="BL126" s="19" t="s">
        <v>156</v>
      </c>
      <c r="BM126" s="19" t="s">
        <v>198</v>
      </c>
    </row>
    <row r="127" spans="2:65" s="10" customFormat="1" ht="29.85" customHeight="1">
      <c r="B127" s="155"/>
      <c r="C127" s="156"/>
      <c r="D127" s="165" t="s">
        <v>187</v>
      </c>
      <c r="E127" s="165"/>
      <c r="F127" s="165"/>
      <c r="G127" s="165"/>
      <c r="H127" s="165"/>
      <c r="I127" s="165"/>
      <c r="J127" s="165"/>
      <c r="K127" s="165"/>
      <c r="L127" s="165"/>
      <c r="M127" s="165"/>
      <c r="N127" s="250">
        <f>BK127</f>
        <v>0</v>
      </c>
      <c r="O127" s="251"/>
      <c r="P127" s="251"/>
      <c r="Q127" s="251"/>
      <c r="R127" s="158"/>
      <c r="T127" s="159"/>
      <c r="U127" s="156"/>
      <c r="V127" s="156"/>
      <c r="W127" s="160">
        <f>W128</f>
        <v>0</v>
      </c>
      <c r="X127" s="156"/>
      <c r="Y127" s="160">
        <f>Y128</f>
        <v>1.8666666666666601E-4</v>
      </c>
      <c r="Z127" s="156"/>
      <c r="AA127" s="161">
        <f>AA128</f>
        <v>0</v>
      </c>
      <c r="AR127" s="162" t="s">
        <v>79</v>
      </c>
      <c r="AT127" s="163" t="s">
        <v>71</v>
      </c>
      <c r="AU127" s="163" t="s">
        <v>79</v>
      </c>
      <c r="AY127" s="162" t="s">
        <v>151</v>
      </c>
      <c r="BK127" s="164">
        <f>BK128</f>
        <v>0</v>
      </c>
    </row>
    <row r="128" spans="2:65" s="1" customFormat="1" ht="25.5" customHeight="1">
      <c r="B128" s="137"/>
      <c r="C128" s="166" t="s">
        <v>72</v>
      </c>
      <c r="D128" s="166" t="s">
        <v>152</v>
      </c>
      <c r="E128" s="167" t="s">
        <v>167</v>
      </c>
      <c r="F128" s="248" t="s">
        <v>168</v>
      </c>
      <c r="G128" s="248"/>
      <c r="H128" s="248"/>
      <c r="I128" s="248"/>
      <c r="J128" s="168" t="s">
        <v>169</v>
      </c>
      <c r="K128" s="169">
        <v>10</v>
      </c>
      <c r="L128" s="249">
        <v>0</v>
      </c>
      <c r="M128" s="249"/>
      <c r="N128" s="247">
        <f>ROUND(L128*K128,2)</f>
        <v>0</v>
      </c>
      <c r="O128" s="247"/>
      <c r="P128" s="247"/>
      <c r="Q128" s="247"/>
      <c r="R128" s="140"/>
      <c r="T128" s="170" t="s">
        <v>5</v>
      </c>
      <c r="U128" s="44" t="s">
        <v>37</v>
      </c>
      <c r="V128" s="36"/>
      <c r="W128" s="171">
        <f>V128*K128</f>
        <v>0</v>
      </c>
      <c r="X128" s="171">
        <v>1.8666666666666601E-5</v>
      </c>
      <c r="Y128" s="171">
        <f>X128*K128</f>
        <v>1.8666666666666601E-4</v>
      </c>
      <c r="Z128" s="171">
        <v>0</v>
      </c>
      <c r="AA128" s="172">
        <f>Z128*K128</f>
        <v>0</v>
      </c>
      <c r="AR128" s="19" t="s">
        <v>156</v>
      </c>
      <c r="AT128" s="19" t="s">
        <v>152</v>
      </c>
      <c r="AU128" s="19" t="s">
        <v>84</v>
      </c>
      <c r="AY128" s="19" t="s">
        <v>151</v>
      </c>
      <c r="BE128" s="114">
        <f>IF(U128="základní",N128,0)</f>
        <v>0</v>
      </c>
      <c r="BF128" s="114">
        <f>IF(U128="snížená",N128,0)</f>
        <v>0</v>
      </c>
      <c r="BG128" s="114">
        <f>IF(U128="zákl. přenesená",N128,0)</f>
        <v>0</v>
      </c>
      <c r="BH128" s="114">
        <f>IF(U128="sníž. přenesená",N128,0)</f>
        <v>0</v>
      </c>
      <c r="BI128" s="114">
        <f>IF(U128="nulová",N128,0)</f>
        <v>0</v>
      </c>
      <c r="BJ128" s="19" t="s">
        <v>79</v>
      </c>
      <c r="BK128" s="114">
        <f>ROUND(L128*K128,2)</f>
        <v>0</v>
      </c>
      <c r="BL128" s="19" t="s">
        <v>156</v>
      </c>
      <c r="BM128" s="19" t="s">
        <v>199</v>
      </c>
    </row>
    <row r="129" spans="2:65" s="10" customFormat="1" ht="29.85" customHeight="1">
      <c r="B129" s="155"/>
      <c r="C129" s="156"/>
      <c r="D129" s="165" t="s">
        <v>126</v>
      </c>
      <c r="E129" s="165"/>
      <c r="F129" s="165"/>
      <c r="G129" s="165"/>
      <c r="H129" s="165"/>
      <c r="I129" s="165"/>
      <c r="J129" s="165"/>
      <c r="K129" s="165"/>
      <c r="L129" s="165"/>
      <c r="M129" s="165"/>
      <c r="N129" s="250">
        <f>BK129</f>
        <v>0</v>
      </c>
      <c r="O129" s="251"/>
      <c r="P129" s="251"/>
      <c r="Q129" s="251"/>
      <c r="R129" s="158"/>
      <c r="T129" s="159"/>
      <c r="U129" s="156"/>
      <c r="V129" s="156"/>
      <c r="W129" s="160">
        <f>W130</f>
        <v>0</v>
      </c>
      <c r="X129" s="156"/>
      <c r="Y129" s="160">
        <f>Y130</f>
        <v>0</v>
      </c>
      <c r="Z129" s="156"/>
      <c r="AA129" s="161">
        <f>AA130</f>
        <v>0</v>
      </c>
      <c r="AR129" s="162" t="s">
        <v>79</v>
      </c>
      <c r="AT129" s="163" t="s">
        <v>71</v>
      </c>
      <c r="AU129" s="163" t="s">
        <v>79</v>
      </c>
      <c r="AY129" s="162" t="s">
        <v>151</v>
      </c>
      <c r="BK129" s="164">
        <f>BK130</f>
        <v>0</v>
      </c>
    </row>
    <row r="130" spans="2:65" s="1" customFormat="1" ht="38.25" customHeight="1">
      <c r="B130" s="137"/>
      <c r="C130" s="166" t="s">
        <v>72</v>
      </c>
      <c r="D130" s="166" t="s">
        <v>152</v>
      </c>
      <c r="E130" s="167" t="s">
        <v>181</v>
      </c>
      <c r="F130" s="248" t="s">
        <v>182</v>
      </c>
      <c r="G130" s="248"/>
      <c r="H130" s="248"/>
      <c r="I130" s="248"/>
      <c r="J130" s="168" t="s">
        <v>176</v>
      </c>
      <c r="K130" s="169">
        <v>63.65</v>
      </c>
      <c r="L130" s="249">
        <v>0</v>
      </c>
      <c r="M130" s="249"/>
      <c r="N130" s="247">
        <f>ROUND(L130*K130,2)</f>
        <v>0</v>
      </c>
      <c r="O130" s="247"/>
      <c r="P130" s="247"/>
      <c r="Q130" s="247"/>
      <c r="R130" s="140"/>
      <c r="T130" s="170" t="s">
        <v>5</v>
      </c>
      <c r="U130" s="44" t="s">
        <v>37</v>
      </c>
      <c r="V130" s="36"/>
      <c r="W130" s="171">
        <f>V130*K130</f>
        <v>0</v>
      </c>
      <c r="X130" s="171">
        <v>0</v>
      </c>
      <c r="Y130" s="171">
        <f>X130*K130</f>
        <v>0</v>
      </c>
      <c r="Z130" s="171">
        <v>0</v>
      </c>
      <c r="AA130" s="172">
        <f>Z130*K130</f>
        <v>0</v>
      </c>
      <c r="AR130" s="19" t="s">
        <v>156</v>
      </c>
      <c r="AT130" s="19" t="s">
        <v>152</v>
      </c>
      <c r="AU130" s="19" t="s">
        <v>84</v>
      </c>
      <c r="AY130" s="19" t="s">
        <v>151</v>
      </c>
      <c r="BE130" s="114">
        <f>IF(U130="základní",N130,0)</f>
        <v>0</v>
      </c>
      <c r="BF130" s="114">
        <f>IF(U130="snížená",N130,0)</f>
        <v>0</v>
      </c>
      <c r="BG130" s="114">
        <f>IF(U130="zákl. přenesená",N130,0)</f>
        <v>0</v>
      </c>
      <c r="BH130" s="114">
        <f>IF(U130="sníž. přenesená",N130,0)</f>
        <v>0</v>
      </c>
      <c r="BI130" s="114">
        <f>IF(U130="nulová",N130,0)</f>
        <v>0</v>
      </c>
      <c r="BJ130" s="19" t="s">
        <v>79</v>
      </c>
      <c r="BK130" s="114">
        <f>ROUND(L130*K130,2)</f>
        <v>0</v>
      </c>
      <c r="BL130" s="19" t="s">
        <v>156</v>
      </c>
      <c r="BM130" s="19" t="s">
        <v>200</v>
      </c>
    </row>
    <row r="131" spans="2:65" s="1" customFormat="1" ht="49.9" customHeight="1">
      <c r="B131" s="35"/>
      <c r="C131" s="36"/>
      <c r="D131" s="157" t="s">
        <v>184</v>
      </c>
      <c r="E131" s="36"/>
      <c r="F131" s="36"/>
      <c r="G131" s="36"/>
      <c r="H131" s="36"/>
      <c r="I131" s="36"/>
      <c r="J131" s="36"/>
      <c r="K131" s="36"/>
      <c r="L131" s="36"/>
      <c r="M131" s="36"/>
      <c r="N131" s="260">
        <f t="shared" ref="N131:N136" si="5">BK131</f>
        <v>0</v>
      </c>
      <c r="O131" s="261"/>
      <c r="P131" s="261"/>
      <c r="Q131" s="261"/>
      <c r="R131" s="37"/>
      <c r="T131" s="173"/>
      <c r="U131" s="36"/>
      <c r="V131" s="36"/>
      <c r="W131" s="36"/>
      <c r="X131" s="36"/>
      <c r="Y131" s="36"/>
      <c r="Z131" s="36"/>
      <c r="AA131" s="74"/>
      <c r="AT131" s="19" t="s">
        <v>71</v>
      </c>
      <c r="AU131" s="19" t="s">
        <v>72</v>
      </c>
      <c r="AY131" s="19" t="s">
        <v>185</v>
      </c>
      <c r="BK131" s="114">
        <f>SUM(BK132:BK136)</f>
        <v>0</v>
      </c>
    </row>
    <row r="132" spans="2:65" s="1" customFormat="1" ht="22.35" customHeight="1">
      <c r="B132" s="35"/>
      <c r="C132" s="174" t="s">
        <v>5</v>
      </c>
      <c r="D132" s="174" t="s">
        <v>152</v>
      </c>
      <c r="E132" s="175" t="s">
        <v>5</v>
      </c>
      <c r="F132" s="258" t="s">
        <v>5</v>
      </c>
      <c r="G132" s="258"/>
      <c r="H132" s="258"/>
      <c r="I132" s="258"/>
      <c r="J132" s="176" t="s">
        <v>5</v>
      </c>
      <c r="K132" s="177"/>
      <c r="L132" s="249"/>
      <c r="M132" s="259"/>
      <c r="N132" s="259">
        <f t="shared" si="5"/>
        <v>0</v>
      </c>
      <c r="O132" s="259"/>
      <c r="P132" s="259"/>
      <c r="Q132" s="259"/>
      <c r="R132" s="37"/>
      <c r="T132" s="170" t="s">
        <v>5</v>
      </c>
      <c r="U132" s="178" t="s">
        <v>37</v>
      </c>
      <c r="V132" s="36"/>
      <c r="W132" s="36"/>
      <c r="X132" s="36"/>
      <c r="Y132" s="36"/>
      <c r="Z132" s="36"/>
      <c r="AA132" s="74"/>
      <c r="AT132" s="19" t="s">
        <v>185</v>
      </c>
      <c r="AU132" s="19" t="s">
        <v>79</v>
      </c>
      <c r="AY132" s="19" t="s">
        <v>185</v>
      </c>
      <c r="BE132" s="114">
        <f>IF(U132="základní",N132,0)</f>
        <v>0</v>
      </c>
      <c r="BF132" s="114">
        <f>IF(U132="snížená",N132,0)</f>
        <v>0</v>
      </c>
      <c r="BG132" s="114">
        <f>IF(U132="zákl. přenesená",N132,0)</f>
        <v>0</v>
      </c>
      <c r="BH132" s="114">
        <f>IF(U132="sníž. přenesená",N132,0)</f>
        <v>0</v>
      </c>
      <c r="BI132" s="114">
        <f>IF(U132="nulová",N132,0)</f>
        <v>0</v>
      </c>
      <c r="BJ132" s="19" t="s">
        <v>79</v>
      </c>
      <c r="BK132" s="114">
        <f>L132*K132</f>
        <v>0</v>
      </c>
    </row>
    <row r="133" spans="2:65" s="1" customFormat="1" ht="22.35" customHeight="1">
      <c r="B133" s="35"/>
      <c r="C133" s="174" t="s">
        <v>5</v>
      </c>
      <c r="D133" s="174" t="s">
        <v>152</v>
      </c>
      <c r="E133" s="175" t="s">
        <v>5</v>
      </c>
      <c r="F133" s="258" t="s">
        <v>5</v>
      </c>
      <c r="G133" s="258"/>
      <c r="H133" s="258"/>
      <c r="I133" s="258"/>
      <c r="J133" s="176" t="s">
        <v>5</v>
      </c>
      <c r="K133" s="177"/>
      <c r="L133" s="249"/>
      <c r="M133" s="259"/>
      <c r="N133" s="259">
        <f t="shared" si="5"/>
        <v>0</v>
      </c>
      <c r="O133" s="259"/>
      <c r="P133" s="259"/>
      <c r="Q133" s="259"/>
      <c r="R133" s="37"/>
      <c r="T133" s="170" t="s">
        <v>5</v>
      </c>
      <c r="U133" s="178" t="s">
        <v>37</v>
      </c>
      <c r="V133" s="36"/>
      <c r="W133" s="36"/>
      <c r="X133" s="36"/>
      <c r="Y133" s="36"/>
      <c r="Z133" s="36"/>
      <c r="AA133" s="74"/>
      <c r="AT133" s="19" t="s">
        <v>185</v>
      </c>
      <c r="AU133" s="19" t="s">
        <v>79</v>
      </c>
      <c r="AY133" s="19" t="s">
        <v>185</v>
      </c>
      <c r="BE133" s="114">
        <f>IF(U133="základní",N133,0)</f>
        <v>0</v>
      </c>
      <c r="BF133" s="114">
        <f>IF(U133="snížená",N133,0)</f>
        <v>0</v>
      </c>
      <c r="BG133" s="114">
        <f>IF(U133="zákl. přenesená",N133,0)</f>
        <v>0</v>
      </c>
      <c r="BH133" s="114">
        <f>IF(U133="sníž. přenesená",N133,0)</f>
        <v>0</v>
      </c>
      <c r="BI133" s="114">
        <f>IF(U133="nulová",N133,0)</f>
        <v>0</v>
      </c>
      <c r="BJ133" s="19" t="s">
        <v>79</v>
      </c>
      <c r="BK133" s="114">
        <f>L133*K133</f>
        <v>0</v>
      </c>
    </row>
    <row r="134" spans="2:65" s="1" customFormat="1" ht="22.35" customHeight="1">
      <c r="B134" s="35"/>
      <c r="C134" s="174" t="s">
        <v>5</v>
      </c>
      <c r="D134" s="174" t="s">
        <v>152</v>
      </c>
      <c r="E134" s="175" t="s">
        <v>5</v>
      </c>
      <c r="F134" s="258" t="s">
        <v>5</v>
      </c>
      <c r="G134" s="258"/>
      <c r="H134" s="258"/>
      <c r="I134" s="258"/>
      <c r="J134" s="176" t="s">
        <v>5</v>
      </c>
      <c r="K134" s="177"/>
      <c r="L134" s="249"/>
      <c r="M134" s="259"/>
      <c r="N134" s="259">
        <f t="shared" si="5"/>
        <v>0</v>
      </c>
      <c r="O134" s="259"/>
      <c r="P134" s="259"/>
      <c r="Q134" s="259"/>
      <c r="R134" s="37"/>
      <c r="T134" s="170" t="s">
        <v>5</v>
      </c>
      <c r="U134" s="178" t="s">
        <v>37</v>
      </c>
      <c r="V134" s="36"/>
      <c r="W134" s="36"/>
      <c r="X134" s="36"/>
      <c r="Y134" s="36"/>
      <c r="Z134" s="36"/>
      <c r="AA134" s="74"/>
      <c r="AT134" s="19" t="s">
        <v>185</v>
      </c>
      <c r="AU134" s="19" t="s">
        <v>79</v>
      </c>
      <c r="AY134" s="19" t="s">
        <v>185</v>
      </c>
      <c r="BE134" s="114">
        <f>IF(U134="základní",N134,0)</f>
        <v>0</v>
      </c>
      <c r="BF134" s="114">
        <f>IF(U134="snížená",N134,0)</f>
        <v>0</v>
      </c>
      <c r="BG134" s="114">
        <f>IF(U134="zákl. přenesená",N134,0)</f>
        <v>0</v>
      </c>
      <c r="BH134" s="114">
        <f>IF(U134="sníž. přenesená",N134,0)</f>
        <v>0</v>
      </c>
      <c r="BI134" s="114">
        <f>IF(U134="nulová",N134,0)</f>
        <v>0</v>
      </c>
      <c r="BJ134" s="19" t="s">
        <v>79</v>
      </c>
      <c r="BK134" s="114">
        <f>L134*K134</f>
        <v>0</v>
      </c>
    </row>
    <row r="135" spans="2:65" s="1" customFormat="1" ht="22.35" customHeight="1">
      <c r="B135" s="35"/>
      <c r="C135" s="174" t="s">
        <v>5</v>
      </c>
      <c r="D135" s="174" t="s">
        <v>152</v>
      </c>
      <c r="E135" s="175" t="s">
        <v>5</v>
      </c>
      <c r="F135" s="258" t="s">
        <v>5</v>
      </c>
      <c r="G135" s="258"/>
      <c r="H135" s="258"/>
      <c r="I135" s="258"/>
      <c r="J135" s="176" t="s">
        <v>5</v>
      </c>
      <c r="K135" s="177"/>
      <c r="L135" s="249"/>
      <c r="M135" s="259"/>
      <c r="N135" s="259">
        <f t="shared" si="5"/>
        <v>0</v>
      </c>
      <c r="O135" s="259"/>
      <c r="P135" s="259"/>
      <c r="Q135" s="259"/>
      <c r="R135" s="37"/>
      <c r="T135" s="170" t="s">
        <v>5</v>
      </c>
      <c r="U135" s="178" t="s">
        <v>37</v>
      </c>
      <c r="V135" s="36"/>
      <c r="W135" s="36"/>
      <c r="X135" s="36"/>
      <c r="Y135" s="36"/>
      <c r="Z135" s="36"/>
      <c r="AA135" s="74"/>
      <c r="AT135" s="19" t="s">
        <v>185</v>
      </c>
      <c r="AU135" s="19" t="s">
        <v>79</v>
      </c>
      <c r="AY135" s="19" t="s">
        <v>185</v>
      </c>
      <c r="BE135" s="114">
        <f>IF(U135="základní",N135,0)</f>
        <v>0</v>
      </c>
      <c r="BF135" s="114">
        <f>IF(U135="snížená",N135,0)</f>
        <v>0</v>
      </c>
      <c r="BG135" s="114">
        <f>IF(U135="zákl. přenesená",N135,0)</f>
        <v>0</v>
      </c>
      <c r="BH135" s="114">
        <f>IF(U135="sníž. přenesená",N135,0)</f>
        <v>0</v>
      </c>
      <c r="BI135" s="114">
        <f>IF(U135="nulová",N135,0)</f>
        <v>0</v>
      </c>
      <c r="BJ135" s="19" t="s">
        <v>79</v>
      </c>
      <c r="BK135" s="114">
        <f>L135*K135</f>
        <v>0</v>
      </c>
    </row>
    <row r="136" spans="2:65" s="1" customFormat="1" ht="22.35" customHeight="1">
      <c r="B136" s="35"/>
      <c r="C136" s="174" t="s">
        <v>5</v>
      </c>
      <c r="D136" s="174" t="s">
        <v>152</v>
      </c>
      <c r="E136" s="175" t="s">
        <v>5</v>
      </c>
      <c r="F136" s="258" t="s">
        <v>5</v>
      </c>
      <c r="G136" s="258"/>
      <c r="H136" s="258"/>
      <c r="I136" s="258"/>
      <c r="J136" s="176" t="s">
        <v>5</v>
      </c>
      <c r="K136" s="177"/>
      <c r="L136" s="249"/>
      <c r="M136" s="259"/>
      <c r="N136" s="259">
        <f t="shared" si="5"/>
        <v>0</v>
      </c>
      <c r="O136" s="259"/>
      <c r="P136" s="259"/>
      <c r="Q136" s="259"/>
      <c r="R136" s="37"/>
      <c r="T136" s="170" t="s">
        <v>5</v>
      </c>
      <c r="U136" s="178" t="s">
        <v>37</v>
      </c>
      <c r="V136" s="56"/>
      <c r="W136" s="56"/>
      <c r="X136" s="56"/>
      <c r="Y136" s="56"/>
      <c r="Z136" s="56"/>
      <c r="AA136" s="58"/>
      <c r="AT136" s="19" t="s">
        <v>185</v>
      </c>
      <c r="AU136" s="19" t="s">
        <v>79</v>
      </c>
      <c r="AY136" s="19" t="s">
        <v>185</v>
      </c>
      <c r="BE136" s="114">
        <f>IF(U136="základní",N136,0)</f>
        <v>0</v>
      </c>
      <c r="BF136" s="114">
        <f>IF(U136="snížená",N136,0)</f>
        <v>0</v>
      </c>
      <c r="BG136" s="114">
        <f>IF(U136="zákl. přenesená",N136,0)</f>
        <v>0</v>
      </c>
      <c r="BH136" s="114">
        <f>IF(U136="sníž. přenesená",N136,0)</f>
        <v>0</v>
      </c>
      <c r="BI136" s="114">
        <f>IF(U136="nulová",N136,0)</f>
        <v>0</v>
      </c>
      <c r="BJ136" s="19" t="s">
        <v>79</v>
      </c>
      <c r="BK136" s="114">
        <f>L136*K136</f>
        <v>0</v>
      </c>
    </row>
    <row r="137" spans="2:65" s="1" customFormat="1" ht="6.95" customHeight="1">
      <c r="B137" s="59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1"/>
    </row>
  </sheetData>
  <mergeCells count="103">
    <mergeCell ref="H1:K1"/>
    <mergeCell ref="S2:AC2"/>
    <mergeCell ref="F136:I136"/>
    <mergeCell ref="L136:M136"/>
    <mergeCell ref="N136:Q136"/>
    <mergeCell ref="N122:Q122"/>
    <mergeCell ref="N123:Q123"/>
    <mergeCell ref="N124:Q124"/>
    <mergeCell ref="N127:Q127"/>
    <mergeCell ref="N129:Q129"/>
    <mergeCell ref="N131:Q131"/>
    <mergeCell ref="F133:I133"/>
    <mergeCell ref="L133:M133"/>
    <mergeCell ref="N133:Q133"/>
    <mergeCell ref="F134:I134"/>
    <mergeCell ref="L134:M134"/>
    <mergeCell ref="N134:Q134"/>
    <mergeCell ref="F135:I135"/>
    <mergeCell ref="L135:M135"/>
    <mergeCell ref="N135:Q135"/>
    <mergeCell ref="F128:I128"/>
    <mergeCell ref="L128:M128"/>
    <mergeCell ref="N128:Q128"/>
    <mergeCell ref="F130:I130"/>
    <mergeCell ref="L130:M130"/>
    <mergeCell ref="N130:Q130"/>
    <mergeCell ref="F132:I132"/>
    <mergeCell ref="L132:M132"/>
    <mergeCell ref="N132:Q132"/>
    <mergeCell ref="M118:Q118"/>
    <mergeCell ref="M119:Q119"/>
    <mergeCell ref="F121:I121"/>
    <mergeCell ref="L121:M121"/>
    <mergeCell ref="N121:Q121"/>
    <mergeCell ref="F125:I125"/>
    <mergeCell ref="L125:M125"/>
    <mergeCell ref="N125:Q125"/>
    <mergeCell ref="F126:I126"/>
    <mergeCell ref="L126:M126"/>
    <mergeCell ref="N126:Q126"/>
    <mergeCell ref="D101:H101"/>
    <mergeCell ref="N101:Q101"/>
    <mergeCell ref="N102:Q102"/>
    <mergeCell ref="L104:Q104"/>
    <mergeCell ref="C110:Q110"/>
    <mergeCell ref="F112:P112"/>
    <mergeCell ref="F113:P113"/>
    <mergeCell ref="F114:P114"/>
    <mergeCell ref="M116:P116"/>
    <mergeCell ref="N96:Q96"/>
    <mergeCell ref="D97:H97"/>
    <mergeCell ref="N97:Q97"/>
    <mergeCell ref="D98:H98"/>
    <mergeCell ref="N98:Q98"/>
    <mergeCell ref="D99:H99"/>
    <mergeCell ref="N99:Q99"/>
    <mergeCell ref="D100:H100"/>
    <mergeCell ref="N100:Q100"/>
    <mergeCell ref="M85:Q85"/>
    <mergeCell ref="C87:G87"/>
    <mergeCell ref="N87:Q87"/>
    <mergeCell ref="N89:Q89"/>
    <mergeCell ref="N90:Q90"/>
    <mergeCell ref="N91:Q91"/>
    <mergeCell ref="N92:Q92"/>
    <mergeCell ref="N93:Q93"/>
    <mergeCell ref="N94:Q94"/>
    <mergeCell ref="H37:J37"/>
    <mergeCell ref="M37:P37"/>
    <mergeCell ref="L39:P39"/>
    <mergeCell ref="C76:Q76"/>
    <mergeCell ref="F78:P78"/>
    <mergeCell ref="F79:P79"/>
    <mergeCell ref="F80:P80"/>
    <mergeCell ref="M82:P82"/>
    <mergeCell ref="M84:Q84"/>
    <mergeCell ref="M31:P31"/>
    <mergeCell ref="H33:J33"/>
    <mergeCell ref="M33:P33"/>
    <mergeCell ref="H34:J34"/>
    <mergeCell ref="M34:P34"/>
    <mergeCell ref="H35:J35"/>
    <mergeCell ref="M35:P35"/>
    <mergeCell ref="H36:J36"/>
    <mergeCell ref="M36:P36"/>
    <mergeCell ref="E16:L16"/>
    <mergeCell ref="O16:P16"/>
    <mergeCell ref="O18:P18"/>
    <mergeCell ref="O19:P19"/>
    <mergeCell ref="O21:P21"/>
    <mergeCell ref="O22:P22"/>
    <mergeCell ref="E25:L25"/>
    <mergeCell ref="M28:P28"/>
    <mergeCell ref="M29:P29"/>
    <mergeCell ref="C2:Q2"/>
    <mergeCell ref="C4:Q4"/>
    <mergeCell ref="F6:P6"/>
    <mergeCell ref="F7:P7"/>
    <mergeCell ref="F8:P8"/>
    <mergeCell ref="O10:P10"/>
    <mergeCell ref="O12:P12"/>
    <mergeCell ref="O13:P13"/>
    <mergeCell ref="O15:P15"/>
  </mergeCells>
  <dataValidations count="2">
    <dataValidation type="list" allowBlank="1" showInputMessage="1" showErrorMessage="1" error="Povoleny jsou hodnoty K, M." sqref="D132:D137">
      <formula1>"K, M"</formula1>
    </dataValidation>
    <dataValidation type="list" allowBlank="1" showInputMessage="1" showErrorMessage="1" error="Povoleny jsou hodnoty základní, snížená, zákl. přenesená, sníž. přenesená, nulová." sqref="U132:U137">
      <formula1>"základní, snížená, zákl. přenesená, sníž. přenesená, nulová"</formula1>
    </dataValidation>
  </dataValidations>
  <hyperlinks>
    <hyperlink ref="F1:G1" location="C2" display="1) Krycí list rozpočtu"/>
    <hyperlink ref="H1:K1" location="C87" display="2) Rekapitulace rozpočtu"/>
    <hyperlink ref="L1" location="C121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34"/>
  <sheetViews>
    <sheetView showGridLines="0" workbookViewId="0">
      <pane ySplit="1" topLeftCell="A2" activePane="bottomLeft" state="frozen"/>
      <selection pane="bottomLeft" activeCell="F112" sqref="F112:P112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21"/>
      <c r="B1" s="12"/>
      <c r="C1" s="12"/>
      <c r="D1" s="13" t="s">
        <v>1</v>
      </c>
      <c r="E1" s="12"/>
      <c r="F1" s="14" t="s">
        <v>107</v>
      </c>
      <c r="G1" s="14"/>
      <c r="H1" s="262" t="s">
        <v>108</v>
      </c>
      <c r="I1" s="262"/>
      <c r="J1" s="262"/>
      <c r="K1" s="262"/>
      <c r="L1" s="14" t="s">
        <v>109</v>
      </c>
      <c r="M1" s="12"/>
      <c r="N1" s="12"/>
      <c r="O1" s="13" t="s">
        <v>110</v>
      </c>
      <c r="P1" s="12"/>
      <c r="Q1" s="12"/>
      <c r="R1" s="12"/>
      <c r="S1" s="14" t="s">
        <v>111</v>
      </c>
      <c r="T1" s="14"/>
      <c r="U1" s="121"/>
      <c r="V1" s="121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</row>
    <row r="2" spans="1:66" ht="36.950000000000003" customHeight="1">
      <c r="C2" s="179" t="s">
        <v>8</v>
      </c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S2" s="221" t="s">
        <v>9</v>
      </c>
      <c r="T2" s="222"/>
      <c r="U2" s="222"/>
      <c r="V2" s="222"/>
      <c r="W2" s="222"/>
      <c r="X2" s="222"/>
      <c r="Y2" s="222"/>
      <c r="Z2" s="222"/>
      <c r="AA2" s="222"/>
      <c r="AB2" s="222"/>
      <c r="AC2" s="222"/>
      <c r="AT2" s="19" t="s">
        <v>97</v>
      </c>
    </row>
    <row r="3" spans="1:66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2"/>
      <c r="AT3" s="19" t="s">
        <v>84</v>
      </c>
    </row>
    <row r="4" spans="1:66" ht="36.950000000000003" customHeight="1">
      <c r="B4" s="23"/>
      <c r="C4" s="181" t="s">
        <v>112</v>
      </c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24"/>
      <c r="T4" s="18" t="s">
        <v>13</v>
      </c>
      <c r="AT4" s="19" t="s">
        <v>7</v>
      </c>
    </row>
    <row r="5" spans="1:66" ht="6.95" customHeight="1">
      <c r="B5" s="23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4"/>
    </row>
    <row r="6" spans="1:66" ht="25.35" customHeight="1">
      <c r="B6" s="23"/>
      <c r="C6" s="26"/>
      <c r="D6" s="30" t="s">
        <v>18</v>
      </c>
      <c r="E6" s="26"/>
      <c r="F6" s="227" t="str">
        <f>'Rekapitulace stavby'!K6</f>
        <v>Rekonštrukcia ulíc v obci Brezany</v>
      </c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6"/>
      <c r="R6" s="24"/>
    </row>
    <row r="7" spans="1:66" ht="25.35" customHeight="1">
      <c r="B7" s="23"/>
      <c r="C7" s="26"/>
      <c r="D7" s="30" t="s">
        <v>113</v>
      </c>
      <c r="E7" s="26"/>
      <c r="F7" s="227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26"/>
      <c r="R7" s="24"/>
    </row>
    <row r="8" spans="1:66" s="1" customFormat="1" ht="32.85" customHeight="1">
      <c r="B8" s="35"/>
      <c r="C8" s="36"/>
      <c r="D8" s="29" t="s">
        <v>114</v>
      </c>
      <c r="E8" s="36"/>
      <c r="F8" s="187" t="s">
        <v>201</v>
      </c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36"/>
      <c r="R8" s="37"/>
    </row>
    <row r="9" spans="1:66" s="1" customFormat="1" ht="14.45" customHeight="1">
      <c r="B9" s="35"/>
      <c r="C9" s="36"/>
      <c r="D9" s="30" t="s">
        <v>19</v>
      </c>
      <c r="E9" s="36"/>
      <c r="F9" s="28" t="s">
        <v>5</v>
      </c>
      <c r="G9" s="36"/>
      <c r="H9" s="36"/>
      <c r="I9" s="36"/>
      <c r="J9" s="36"/>
      <c r="K9" s="36"/>
      <c r="L9" s="36"/>
      <c r="M9" s="30" t="s">
        <v>20</v>
      </c>
      <c r="N9" s="36"/>
      <c r="O9" s="28" t="s">
        <v>5</v>
      </c>
      <c r="P9" s="36"/>
      <c r="Q9" s="36"/>
      <c r="R9" s="37"/>
    </row>
    <row r="10" spans="1:66" s="1" customFormat="1" ht="14.45" customHeight="1">
      <c r="B10" s="35"/>
      <c r="C10" s="36"/>
      <c r="D10" s="30" t="s">
        <v>21</v>
      </c>
      <c r="E10" s="36"/>
      <c r="F10" s="28" t="s">
        <v>22</v>
      </c>
      <c r="G10" s="36"/>
      <c r="H10" s="36"/>
      <c r="I10" s="36"/>
      <c r="J10" s="36"/>
      <c r="K10" s="36"/>
      <c r="L10" s="36"/>
      <c r="M10" s="30" t="s">
        <v>23</v>
      </c>
      <c r="N10" s="36"/>
      <c r="O10" s="230"/>
      <c r="P10" s="231"/>
      <c r="Q10" s="36"/>
      <c r="R10" s="37"/>
    </row>
    <row r="11" spans="1:66" s="1" customFormat="1" ht="10.9" customHeight="1"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7"/>
    </row>
    <row r="12" spans="1:66" s="1" customFormat="1" ht="14.45" customHeight="1">
      <c r="B12" s="35"/>
      <c r="C12" s="36"/>
      <c r="D12" s="30" t="s">
        <v>26</v>
      </c>
      <c r="E12" s="36"/>
      <c r="F12" s="36"/>
      <c r="G12" s="36"/>
      <c r="H12" s="36"/>
      <c r="I12" s="36"/>
      <c r="J12" s="36"/>
      <c r="K12" s="36"/>
      <c r="L12" s="36"/>
      <c r="M12" s="30" t="s">
        <v>27</v>
      </c>
      <c r="N12" s="36"/>
      <c r="O12" s="185"/>
      <c r="P12" s="185"/>
      <c r="Q12" s="36"/>
      <c r="R12" s="37"/>
    </row>
    <row r="13" spans="1:66" s="1" customFormat="1" ht="18" customHeight="1">
      <c r="B13" s="35"/>
      <c r="C13" s="36"/>
      <c r="D13" s="36"/>
      <c r="E13" s="28" t="s">
        <v>208</v>
      </c>
      <c r="F13" s="36"/>
      <c r="G13" s="36"/>
      <c r="H13" s="36"/>
      <c r="I13" s="36"/>
      <c r="J13" s="36"/>
      <c r="K13" s="36"/>
      <c r="L13" s="36"/>
      <c r="M13" s="30" t="s">
        <v>28</v>
      </c>
      <c r="N13" s="36"/>
      <c r="O13" s="185" t="s">
        <v>5</v>
      </c>
      <c r="P13" s="185"/>
      <c r="Q13" s="36"/>
      <c r="R13" s="37"/>
    </row>
    <row r="14" spans="1:66" s="1" customFormat="1" ht="6.95" customHeight="1">
      <c r="B14" s="35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7"/>
    </row>
    <row r="15" spans="1:66" s="1" customFormat="1" ht="14.45" customHeight="1">
      <c r="B15" s="35"/>
      <c r="C15" s="36"/>
      <c r="D15" s="30" t="s">
        <v>29</v>
      </c>
      <c r="E15" s="36"/>
      <c r="F15" s="36"/>
      <c r="G15" s="36"/>
      <c r="H15" s="36"/>
      <c r="I15" s="36"/>
      <c r="J15" s="36"/>
      <c r="K15" s="36"/>
      <c r="L15" s="36"/>
      <c r="M15" s="30" t="s">
        <v>27</v>
      </c>
      <c r="N15" s="36"/>
      <c r="O15" s="232"/>
      <c r="P15" s="185"/>
      <c r="Q15" s="36"/>
      <c r="R15" s="37"/>
    </row>
    <row r="16" spans="1:66" s="1" customFormat="1" ht="18" customHeight="1">
      <c r="B16" s="35"/>
      <c r="C16" s="36"/>
      <c r="D16" s="36"/>
      <c r="E16" s="232"/>
      <c r="F16" s="233"/>
      <c r="G16" s="233"/>
      <c r="H16" s="233"/>
      <c r="I16" s="233"/>
      <c r="J16" s="233"/>
      <c r="K16" s="233"/>
      <c r="L16" s="233"/>
      <c r="M16" s="30" t="s">
        <v>28</v>
      </c>
      <c r="N16" s="36"/>
      <c r="O16" s="232"/>
      <c r="P16" s="185"/>
      <c r="Q16" s="36"/>
      <c r="R16" s="37"/>
    </row>
    <row r="17" spans="2:18" s="1" customFormat="1" ht="6.95" customHeight="1">
      <c r="B17" s="35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7"/>
    </row>
    <row r="18" spans="2:18" s="1" customFormat="1" ht="14.45" customHeight="1">
      <c r="B18" s="35"/>
      <c r="C18" s="36"/>
      <c r="D18" s="30" t="s">
        <v>30</v>
      </c>
      <c r="E18" s="36"/>
      <c r="F18" s="36"/>
      <c r="G18" s="36"/>
      <c r="H18" s="36"/>
      <c r="I18" s="36"/>
      <c r="J18" s="36"/>
      <c r="K18" s="36"/>
      <c r="L18" s="36"/>
      <c r="M18" s="30" t="s">
        <v>27</v>
      </c>
      <c r="N18" s="36"/>
      <c r="O18" s="185" t="str">
        <f>IF('Rekapitulace stavby'!AN16="","",'Rekapitulace stavby'!AN16)</f>
        <v/>
      </c>
      <c r="P18" s="185"/>
      <c r="Q18" s="36"/>
      <c r="R18" s="37"/>
    </row>
    <row r="19" spans="2:18" s="1" customFormat="1" ht="18" customHeight="1">
      <c r="B19" s="35"/>
      <c r="C19" s="36"/>
      <c r="D19" s="36"/>
      <c r="E19" s="28" t="str">
        <f>IF('Rekapitulace stavby'!E17="","",'Rekapitulace stavby'!E17)</f>
        <v xml:space="preserve"> </v>
      </c>
      <c r="F19" s="36"/>
      <c r="G19" s="36"/>
      <c r="H19" s="36"/>
      <c r="I19" s="36"/>
      <c r="J19" s="36"/>
      <c r="K19" s="36"/>
      <c r="L19" s="36"/>
      <c r="M19" s="30" t="s">
        <v>28</v>
      </c>
      <c r="N19" s="36"/>
      <c r="O19" s="185" t="str">
        <f>IF('Rekapitulace stavby'!AN17="","",'Rekapitulace stavby'!AN17)</f>
        <v/>
      </c>
      <c r="P19" s="185"/>
      <c r="Q19" s="36"/>
      <c r="R19" s="37"/>
    </row>
    <row r="20" spans="2:18" s="1" customFormat="1" ht="6.95" customHeight="1">
      <c r="B20" s="35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7"/>
    </row>
    <row r="21" spans="2:18" s="1" customFormat="1" ht="14.45" customHeight="1">
      <c r="B21" s="35"/>
      <c r="C21" s="36"/>
      <c r="D21" s="30" t="s">
        <v>31</v>
      </c>
      <c r="E21" s="36"/>
      <c r="F21" s="36"/>
      <c r="G21" s="36"/>
      <c r="H21" s="36"/>
      <c r="I21" s="36"/>
      <c r="J21" s="36"/>
      <c r="K21" s="36"/>
      <c r="L21" s="36"/>
      <c r="M21" s="30" t="s">
        <v>27</v>
      </c>
      <c r="N21" s="36"/>
      <c r="O21" s="185" t="str">
        <f>IF('Rekapitulace stavby'!AN19="","",'Rekapitulace stavby'!AN19)</f>
        <v/>
      </c>
      <c r="P21" s="185"/>
      <c r="Q21" s="36"/>
      <c r="R21" s="37"/>
    </row>
    <row r="22" spans="2:18" s="1" customFormat="1" ht="18" customHeight="1">
      <c r="B22" s="35"/>
      <c r="C22" s="36"/>
      <c r="D22" s="36"/>
      <c r="E22" s="28" t="str">
        <f>IF('Rekapitulace stavby'!E20="","",'Rekapitulace stavby'!E20)</f>
        <v xml:space="preserve"> </v>
      </c>
      <c r="F22" s="36"/>
      <c r="G22" s="36"/>
      <c r="H22" s="36"/>
      <c r="I22" s="36"/>
      <c r="J22" s="36"/>
      <c r="K22" s="36"/>
      <c r="L22" s="36"/>
      <c r="M22" s="30" t="s">
        <v>28</v>
      </c>
      <c r="N22" s="36"/>
      <c r="O22" s="185" t="str">
        <f>IF('Rekapitulace stavby'!AN20="","",'Rekapitulace stavby'!AN20)</f>
        <v/>
      </c>
      <c r="P22" s="185"/>
      <c r="Q22" s="36"/>
      <c r="R22" s="37"/>
    </row>
    <row r="23" spans="2:18" s="1" customFormat="1" ht="6.95" customHeight="1">
      <c r="B23" s="35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7"/>
    </row>
    <row r="24" spans="2:18" s="1" customFormat="1" ht="14.45" customHeight="1">
      <c r="B24" s="35"/>
      <c r="C24" s="36"/>
      <c r="D24" s="30" t="s">
        <v>32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7"/>
    </row>
    <row r="25" spans="2:18" s="1" customFormat="1" ht="16.5" customHeight="1">
      <c r="B25" s="35"/>
      <c r="C25" s="36"/>
      <c r="D25" s="36"/>
      <c r="E25" s="190" t="s">
        <v>5</v>
      </c>
      <c r="F25" s="190"/>
      <c r="G25" s="190"/>
      <c r="H25" s="190"/>
      <c r="I25" s="190"/>
      <c r="J25" s="190"/>
      <c r="K25" s="190"/>
      <c r="L25" s="190"/>
      <c r="M25" s="36"/>
      <c r="N25" s="36"/>
      <c r="O25" s="36"/>
      <c r="P25" s="36"/>
      <c r="Q25" s="36"/>
      <c r="R25" s="37"/>
    </row>
    <row r="26" spans="2:18" s="1" customFormat="1" ht="6.95" customHeight="1">
      <c r="B26" s="35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7"/>
    </row>
    <row r="27" spans="2:18" s="1" customFormat="1" ht="6.95" customHeight="1">
      <c r="B27" s="35"/>
      <c r="C27" s="36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36"/>
      <c r="R27" s="37"/>
    </row>
    <row r="28" spans="2:18" s="1" customFormat="1" ht="14.45" customHeight="1">
      <c r="B28" s="35"/>
      <c r="C28" s="36"/>
      <c r="D28" s="122" t="s">
        <v>116</v>
      </c>
      <c r="E28" s="36"/>
      <c r="F28" s="36"/>
      <c r="G28" s="36"/>
      <c r="H28" s="36"/>
      <c r="I28" s="36"/>
      <c r="J28" s="36"/>
      <c r="K28" s="36"/>
      <c r="L28" s="36"/>
      <c r="M28" s="191">
        <f>N89</f>
        <v>0</v>
      </c>
      <c r="N28" s="191"/>
      <c r="O28" s="191"/>
      <c r="P28" s="191"/>
      <c r="Q28" s="36"/>
      <c r="R28" s="37"/>
    </row>
    <row r="29" spans="2:18" s="1" customFormat="1" ht="14.45" customHeight="1">
      <c r="B29" s="35"/>
      <c r="C29" s="36"/>
      <c r="D29" s="34" t="s">
        <v>101</v>
      </c>
      <c r="E29" s="36"/>
      <c r="F29" s="36"/>
      <c r="G29" s="36"/>
      <c r="H29" s="36"/>
      <c r="I29" s="36"/>
      <c r="J29" s="36"/>
      <c r="K29" s="36"/>
      <c r="L29" s="36"/>
      <c r="M29" s="191">
        <f>N95</f>
        <v>0</v>
      </c>
      <c r="N29" s="191"/>
      <c r="O29" s="191"/>
      <c r="P29" s="191"/>
      <c r="Q29" s="36"/>
      <c r="R29" s="37"/>
    </row>
    <row r="30" spans="2:18" s="1" customFormat="1" ht="6.95" customHeight="1">
      <c r="B30" s="35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7"/>
    </row>
    <row r="31" spans="2:18" s="1" customFormat="1" ht="25.35" customHeight="1">
      <c r="B31" s="35"/>
      <c r="C31" s="36"/>
      <c r="D31" s="123" t="s">
        <v>35</v>
      </c>
      <c r="E31" s="36"/>
      <c r="F31" s="36"/>
      <c r="G31" s="36"/>
      <c r="H31" s="36"/>
      <c r="I31" s="36"/>
      <c r="J31" s="36"/>
      <c r="K31" s="36"/>
      <c r="L31" s="36"/>
      <c r="M31" s="234">
        <f>ROUNDUP(M28+M29,2)</f>
        <v>0</v>
      </c>
      <c r="N31" s="229"/>
      <c r="O31" s="229"/>
      <c r="P31" s="229"/>
      <c r="Q31" s="36"/>
      <c r="R31" s="37"/>
    </row>
    <row r="32" spans="2:18" s="1" customFormat="1" ht="6.95" customHeight="1">
      <c r="B32" s="35"/>
      <c r="C32" s="36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36"/>
      <c r="R32" s="37"/>
    </row>
    <row r="33" spans="2:18" s="1" customFormat="1" ht="14.45" customHeight="1">
      <c r="B33" s="35"/>
      <c r="C33" s="36"/>
      <c r="D33" s="42" t="s">
        <v>36</v>
      </c>
      <c r="E33" s="42" t="s">
        <v>37</v>
      </c>
      <c r="F33" s="43">
        <v>0.2</v>
      </c>
      <c r="G33" s="124" t="s">
        <v>38</v>
      </c>
      <c r="H33" s="235">
        <f>ROUNDUP((((SUM(BE95:BE102)+SUM(BE121:BE127))+SUM(BE129:BE133))),2)</f>
        <v>0</v>
      </c>
      <c r="I33" s="229"/>
      <c r="J33" s="229"/>
      <c r="K33" s="36"/>
      <c r="L33" s="36"/>
      <c r="M33" s="235">
        <f>ROUNDUP(((ROUNDUP((SUM(BE95:BE102)+SUM(BE121:BE127)), 2)*F33)+SUM(BE129:BE133)*F33),2)</f>
        <v>0</v>
      </c>
      <c r="N33" s="229"/>
      <c r="O33" s="229"/>
      <c r="P33" s="229"/>
      <c r="Q33" s="36"/>
      <c r="R33" s="37"/>
    </row>
    <row r="34" spans="2:18" s="1" customFormat="1" ht="14.45" customHeight="1">
      <c r="B34" s="35"/>
      <c r="C34" s="36"/>
      <c r="D34" s="36"/>
      <c r="E34" s="42" t="s">
        <v>39</v>
      </c>
      <c r="F34" s="43">
        <v>0.2</v>
      </c>
      <c r="G34" s="124" t="s">
        <v>38</v>
      </c>
      <c r="H34" s="235">
        <f>ROUNDUP((((SUM(BF95:BF102)+SUM(BF121:BF127))+SUM(BF129:BF133))),2)</f>
        <v>0</v>
      </c>
      <c r="I34" s="229"/>
      <c r="J34" s="229"/>
      <c r="K34" s="36"/>
      <c r="L34" s="36"/>
      <c r="M34" s="235">
        <f>ROUNDUP(((ROUNDUP((SUM(BF95:BF102)+SUM(BF121:BF127)), 2)*F34)+SUM(BF129:BF133)*F34),2)</f>
        <v>0</v>
      </c>
      <c r="N34" s="229"/>
      <c r="O34" s="229"/>
      <c r="P34" s="229"/>
      <c r="Q34" s="36"/>
      <c r="R34" s="37"/>
    </row>
    <row r="35" spans="2:18" s="1" customFormat="1" ht="14.45" hidden="1" customHeight="1">
      <c r="B35" s="35"/>
      <c r="C35" s="36"/>
      <c r="D35" s="36"/>
      <c r="E35" s="42" t="s">
        <v>40</v>
      </c>
      <c r="F35" s="43">
        <v>0.2</v>
      </c>
      <c r="G35" s="124" t="s">
        <v>38</v>
      </c>
      <c r="H35" s="235">
        <f>ROUNDUP((((SUM(BG95:BG102)+SUM(BG121:BG127))+SUM(BG129:BG133))),2)</f>
        <v>0</v>
      </c>
      <c r="I35" s="229"/>
      <c r="J35" s="229"/>
      <c r="K35" s="36"/>
      <c r="L35" s="36"/>
      <c r="M35" s="235">
        <v>0</v>
      </c>
      <c r="N35" s="229"/>
      <c r="O35" s="229"/>
      <c r="P35" s="229"/>
      <c r="Q35" s="36"/>
      <c r="R35" s="37"/>
    </row>
    <row r="36" spans="2:18" s="1" customFormat="1" ht="14.45" hidden="1" customHeight="1">
      <c r="B36" s="35"/>
      <c r="C36" s="36"/>
      <c r="D36" s="36"/>
      <c r="E36" s="42" t="s">
        <v>41</v>
      </c>
      <c r="F36" s="43">
        <v>0.2</v>
      </c>
      <c r="G36" s="124" t="s">
        <v>38</v>
      </c>
      <c r="H36" s="235">
        <f>ROUNDUP((((SUM(BH95:BH102)+SUM(BH121:BH127))+SUM(BH129:BH133))),2)</f>
        <v>0</v>
      </c>
      <c r="I36" s="229"/>
      <c r="J36" s="229"/>
      <c r="K36" s="36"/>
      <c r="L36" s="36"/>
      <c r="M36" s="235">
        <v>0</v>
      </c>
      <c r="N36" s="229"/>
      <c r="O36" s="229"/>
      <c r="P36" s="229"/>
      <c r="Q36" s="36"/>
      <c r="R36" s="37"/>
    </row>
    <row r="37" spans="2:18" s="1" customFormat="1" ht="14.45" hidden="1" customHeight="1">
      <c r="B37" s="35"/>
      <c r="C37" s="36"/>
      <c r="D37" s="36"/>
      <c r="E37" s="42" t="s">
        <v>42</v>
      </c>
      <c r="F37" s="43">
        <v>0</v>
      </c>
      <c r="G37" s="124" t="s">
        <v>38</v>
      </c>
      <c r="H37" s="235">
        <f>ROUNDUP((((SUM(BI95:BI102)+SUM(BI121:BI127))+SUM(BI129:BI133))),2)</f>
        <v>0</v>
      </c>
      <c r="I37" s="229"/>
      <c r="J37" s="229"/>
      <c r="K37" s="36"/>
      <c r="L37" s="36"/>
      <c r="M37" s="235">
        <v>0</v>
      </c>
      <c r="N37" s="229"/>
      <c r="O37" s="229"/>
      <c r="P37" s="229"/>
      <c r="Q37" s="36"/>
      <c r="R37" s="37"/>
    </row>
    <row r="38" spans="2:18" s="1" customFormat="1" ht="6.95" customHeight="1"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7"/>
    </row>
    <row r="39" spans="2:18" s="1" customFormat="1" ht="25.35" customHeight="1">
      <c r="B39" s="35"/>
      <c r="C39" s="120"/>
      <c r="D39" s="125" t="s">
        <v>43</v>
      </c>
      <c r="E39" s="75"/>
      <c r="F39" s="75"/>
      <c r="G39" s="126" t="s">
        <v>44</v>
      </c>
      <c r="H39" s="127" t="s">
        <v>45</v>
      </c>
      <c r="I39" s="75"/>
      <c r="J39" s="75"/>
      <c r="K39" s="75"/>
      <c r="L39" s="236">
        <f>SUM(M31:M37)</f>
        <v>0</v>
      </c>
      <c r="M39" s="236"/>
      <c r="N39" s="236"/>
      <c r="O39" s="236"/>
      <c r="P39" s="237"/>
      <c r="Q39" s="120"/>
      <c r="R39" s="37"/>
    </row>
    <row r="40" spans="2:18" s="1" customFormat="1" ht="14.45" customHeight="1">
      <c r="B40" s="35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7"/>
    </row>
    <row r="41" spans="2:18" s="1" customFormat="1" ht="14.45" customHeight="1">
      <c r="B41" s="35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7"/>
    </row>
    <row r="42" spans="2:18">
      <c r="B42" s="23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4"/>
    </row>
    <row r="43" spans="2:18">
      <c r="B43" s="23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4"/>
    </row>
    <row r="44" spans="2:18">
      <c r="B44" s="23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4"/>
    </row>
    <row r="45" spans="2:18">
      <c r="B45" s="23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4"/>
    </row>
    <row r="46" spans="2:18">
      <c r="B46" s="23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4"/>
    </row>
    <row r="47" spans="2:18">
      <c r="B47" s="23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4"/>
    </row>
    <row r="48" spans="2:18">
      <c r="B48" s="23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4"/>
    </row>
    <row r="49" spans="2:18">
      <c r="B49" s="23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4"/>
    </row>
    <row r="50" spans="2:18" s="1" customFormat="1" ht="15">
      <c r="B50" s="35"/>
      <c r="C50" s="36"/>
      <c r="D50" s="50" t="s">
        <v>46</v>
      </c>
      <c r="E50" s="51"/>
      <c r="F50" s="51"/>
      <c r="G50" s="51"/>
      <c r="H50" s="52"/>
      <c r="I50" s="36"/>
      <c r="J50" s="50" t="s">
        <v>47</v>
      </c>
      <c r="K50" s="51"/>
      <c r="L50" s="51"/>
      <c r="M50" s="51"/>
      <c r="N50" s="51"/>
      <c r="O50" s="51"/>
      <c r="P50" s="52"/>
      <c r="Q50" s="36"/>
      <c r="R50" s="37"/>
    </row>
    <row r="51" spans="2:18">
      <c r="B51" s="23"/>
      <c r="C51" s="26"/>
      <c r="D51" s="53"/>
      <c r="E51" s="26"/>
      <c r="F51" s="26"/>
      <c r="G51" s="26"/>
      <c r="H51" s="54"/>
      <c r="I51" s="26"/>
      <c r="J51" s="53"/>
      <c r="K51" s="26"/>
      <c r="L51" s="26"/>
      <c r="M51" s="26"/>
      <c r="N51" s="26"/>
      <c r="O51" s="26"/>
      <c r="P51" s="54"/>
      <c r="Q51" s="26"/>
      <c r="R51" s="24"/>
    </row>
    <row r="52" spans="2:18">
      <c r="B52" s="23"/>
      <c r="C52" s="26"/>
      <c r="D52" s="53"/>
      <c r="E52" s="26"/>
      <c r="F52" s="26"/>
      <c r="G52" s="26"/>
      <c r="H52" s="54"/>
      <c r="I52" s="26"/>
      <c r="J52" s="53"/>
      <c r="K52" s="26"/>
      <c r="L52" s="26"/>
      <c r="M52" s="26"/>
      <c r="N52" s="26"/>
      <c r="O52" s="26"/>
      <c r="P52" s="54"/>
      <c r="Q52" s="26"/>
      <c r="R52" s="24"/>
    </row>
    <row r="53" spans="2:18">
      <c r="B53" s="23"/>
      <c r="C53" s="26"/>
      <c r="D53" s="53"/>
      <c r="E53" s="26"/>
      <c r="F53" s="26"/>
      <c r="G53" s="26"/>
      <c r="H53" s="54"/>
      <c r="I53" s="26"/>
      <c r="J53" s="53"/>
      <c r="K53" s="26"/>
      <c r="L53" s="26"/>
      <c r="M53" s="26"/>
      <c r="N53" s="26"/>
      <c r="O53" s="26"/>
      <c r="P53" s="54"/>
      <c r="Q53" s="26"/>
      <c r="R53" s="24"/>
    </row>
    <row r="54" spans="2:18">
      <c r="B54" s="23"/>
      <c r="C54" s="26"/>
      <c r="D54" s="53"/>
      <c r="E54" s="26"/>
      <c r="F54" s="26"/>
      <c r="G54" s="26"/>
      <c r="H54" s="54"/>
      <c r="I54" s="26"/>
      <c r="J54" s="53"/>
      <c r="K54" s="26"/>
      <c r="L54" s="26"/>
      <c r="M54" s="26"/>
      <c r="N54" s="26"/>
      <c r="O54" s="26"/>
      <c r="P54" s="54"/>
      <c r="Q54" s="26"/>
      <c r="R54" s="24"/>
    </row>
    <row r="55" spans="2:18">
      <c r="B55" s="23"/>
      <c r="C55" s="26"/>
      <c r="D55" s="53"/>
      <c r="E55" s="26"/>
      <c r="F55" s="26"/>
      <c r="G55" s="26"/>
      <c r="H55" s="54"/>
      <c r="I55" s="26"/>
      <c r="J55" s="53"/>
      <c r="K55" s="26"/>
      <c r="L55" s="26"/>
      <c r="M55" s="26"/>
      <c r="N55" s="26"/>
      <c r="O55" s="26"/>
      <c r="P55" s="54"/>
      <c r="Q55" s="26"/>
      <c r="R55" s="24"/>
    </row>
    <row r="56" spans="2:18">
      <c r="B56" s="23"/>
      <c r="C56" s="26"/>
      <c r="D56" s="53"/>
      <c r="E56" s="26"/>
      <c r="F56" s="26"/>
      <c r="G56" s="26"/>
      <c r="H56" s="54"/>
      <c r="I56" s="26"/>
      <c r="J56" s="53"/>
      <c r="K56" s="26"/>
      <c r="L56" s="26"/>
      <c r="M56" s="26"/>
      <c r="N56" s="26"/>
      <c r="O56" s="26"/>
      <c r="P56" s="54"/>
      <c r="Q56" s="26"/>
      <c r="R56" s="24"/>
    </row>
    <row r="57" spans="2:18">
      <c r="B57" s="23"/>
      <c r="C57" s="26"/>
      <c r="D57" s="53"/>
      <c r="E57" s="26"/>
      <c r="F57" s="26"/>
      <c r="G57" s="26"/>
      <c r="H57" s="54"/>
      <c r="I57" s="26"/>
      <c r="J57" s="53"/>
      <c r="K57" s="26"/>
      <c r="L57" s="26"/>
      <c r="M57" s="26"/>
      <c r="N57" s="26"/>
      <c r="O57" s="26"/>
      <c r="P57" s="54"/>
      <c r="Q57" s="26"/>
      <c r="R57" s="24"/>
    </row>
    <row r="58" spans="2:18">
      <c r="B58" s="23"/>
      <c r="C58" s="26"/>
      <c r="D58" s="53"/>
      <c r="E58" s="26"/>
      <c r="F58" s="26"/>
      <c r="G58" s="26"/>
      <c r="H58" s="54"/>
      <c r="I58" s="26"/>
      <c r="J58" s="53"/>
      <c r="K58" s="26"/>
      <c r="L58" s="26"/>
      <c r="M58" s="26"/>
      <c r="N58" s="26"/>
      <c r="O58" s="26"/>
      <c r="P58" s="54"/>
      <c r="Q58" s="26"/>
      <c r="R58" s="24"/>
    </row>
    <row r="59" spans="2:18" s="1" customFormat="1" ht="15">
      <c r="B59" s="35"/>
      <c r="C59" s="36"/>
      <c r="D59" s="55" t="s">
        <v>48</v>
      </c>
      <c r="E59" s="56"/>
      <c r="F59" s="56"/>
      <c r="G59" s="57" t="s">
        <v>49</v>
      </c>
      <c r="H59" s="58"/>
      <c r="I59" s="36"/>
      <c r="J59" s="55" t="s">
        <v>48</v>
      </c>
      <c r="K59" s="56"/>
      <c r="L59" s="56"/>
      <c r="M59" s="56"/>
      <c r="N59" s="57" t="s">
        <v>49</v>
      </c>
      <c r="O59" s="56"/>
      <c r="P59" s="58"/>
      <c r="Q59" s="36"/>
      <c r="R59" s="37"/>
    </row>
    <row r="60" spans="2:18">
      <c r="B60" s="23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4"/>
    </row>
    <row r="61" spans="2:18" s="1" customFormat="1" ht="15">
      <c r="B61" s="35"/>
      <c r="C61" s="36"/>
      <c r="D61" s="50" t="s">
        <v>50</v>
      </c>
      <c r="E61" s="51"/>
      <c r="F61" s="51"/>
      <c r="G61" s="51"/>
      <c r="H61" s="52"/>
      <c r="I61" s="36"/>
      <c r="J61" s="50" t="s">
        <v>51</v>
      </c>
      <c r="K61" s="51"/>
      <c r="L61" s="51"/>
      <c r="M61" s="51"/>
      <c r="N61" s="51"/>
      <c r="O61" s="51"/>
      <c r="P61" s="52"/>
      <c r="Q61" s="36"/>
      <c r="R61" s="37"/>
    </row>
    <row r="62" spans="2:18">
      <c r="B62" s="23"/>
      <c r="C62" s="26"/>
      <c r="D62" s="53"/>
      <c r="E62" s="26"/>
      <c r="F62" s="26"/>
      <c r="G62" s="26"/>
      <c r="H62" s="54"/>
      <c r="I62" s="26"/>
      <c r="J62" s="53"/>
      <c r="K62" s="26"/>
      <c r="L62" s="26"/>
      <c r="M62" s="26"/>
      <c r="N62" s="26"/>
      <c r="O62" s="26"/>
      <c r="P62" s="54"/>
      <c r="Q62" s="26"/>
      <c r="R62" s="24"/>
    </row>
    <row r="63" spans="2:18">
      <c r="B63" s="23"/>
      <c r="C63" s="26"/>
      <c r="D63" s="53"/>
      <c r="E63" s="26"/>
      <c r="F63" s="26"/>
      <c r="G63" s="26"/>
      <c r="H63" s="54"/>
      <c r="I63" s="26"/>
      <c r="J63" s="53"/>
      <c r="K63" s="26"/>
      <c r="L63" s="26"/>
      <c r="M63" s="26"/>
      <c r="N63" s="26"/>
      <c r="O63" s="26"/>
      <c r="P63" s="54"/>
      <c r="Q63" s="26"/>
      <c r="R63" s="24"/>
    </row>
    <row r="64" spans="2:18">
      <c r="B64" s="23"/>
      <c r="C64" s="26"/>
      <c r="D64" s="53"/>
      <c r="E64" s="26"/>
      <c r="F64" s="26"/>
      <c r="G64" s="26"/>
      <c r="H64" s="54"/>
      <c r="I64" s="26"/>
      <c r="J64" s="53"/>
      <c r="K64" s="26"/>
      <c r="L64" s="26"/>
      <c r="M64" s="26"/>
      <c r="N64" s="26"/>
      <c r="O64" s="26"/>
      <c r="P64" s="54"/>
      <c r="Q64" s="26"/>
      <c r="R64" s="24"/>
    </row>
    <row r="65" spans="2:18">
      <c r="B65" s="23"/>
      <c r="C65" s="26"/>
      <c r="D65" s="53"/>
      <c r="E65" s="26"/>
      <c r="F65" s="26"/>
      <c r="G65" s="26"/>
      <c r="H65" s="54"/>
      <c r="I65" s="26"/>
      <c r="J65" s="53"/>
      <c r="K65" s="26"/>
      <c r="L65" s="26"/>
      <c r="M65" s="26"/>
      <c r="N65" s="26"/>
      <c r="O65" s="26"/>
      <c r="P65" s="54"/>
      <c r="Q65" s="26"/>
      <c r="R65" s="24"/>
    </row>
    <row r="66" spans="2:18">
      <c r="B66" s="23"/>
      <c r="C66" s="26"/>
      <c r="D66" s="53"/>
      <c r="E66" s="26"/>
      <c r="F66" s="26"/>
      <c r="G66" s="26"/>
      <c r="H66" s="54"/>
      <c r="I66" s="26"/>
      <c r="J66" s="53"/>
      <c r="K66" s="26"/>
      <c r="L66" s="26"/>
      <c r="M66" s="26"/>
      <c r="N66" s="26"/>
      <c r="O66" s="26"/>
      <c r="P66" s="54"/>
      <c r="Q66" s="26"/>
      <c r="R66" s="24"/>
    </row>
    <row r="67" spans="2:18">
      <c r="B67" s="23"/>
      <c r="C67" s="26"/>
      <c r="D67" s="53"/>
      <c r="E67" s="26"/>
      <c r="F67" s="26"/>
      <c r="G67" s="26"/>
      <c r="H67" s="54"/>
      <c r="I67" s="26"/>
      <c r="J67" s="53"/>
      <c r="K67" s="26"/>
      <c r="L67" s="26"/>
      <c r="M67" s="26"/>
      <c r="N67" s="26"/>
      <c r="O67" s="26"/>
      <c r="P67" s="54"/>
      <c r="Q67" s="26"/>
      <c r="R67" s="24"/>
    </row>
    <row r="68" spans="2:18">
      <c r="B68" s="23"/>
      <c r="C68" s="26"/>
      <c r="D68" s="53"/>
      <c r="E68" s="26"/>
      <c r="F68" s="26"/>
      <c r="G68" s="26"/>
      <c r="H68" s="54"/>
      <c r="I68" s="26"/>
      <c r="J68" s="53"/>
      <c r="K68" s="26"/>
      <c r="L68" s="26"/>
      <c r="M68" s="26"/>
      <c r="N68" s="26"/>
      <c r="O68" s="26"/>
      <c r="P68" s="54"/>
      <c r="Q68" s="26"/>
      <c r="R68" s="24"/>
    </row>
    <row r="69" spans="2:18">
      <c r="B69" s="23"/>
      <c r="C69" s="26"/>
      <c r="D69" s="53"/>
      <c r="E69" s="26"/>
      <c r="F69" s="26"/>
      <c r="G69" s="26"/>
      <c r="H69" s="54"/>
      <c r="I69" s="26"/>
      <c r="J69" s="53"/>
      <c r="K69" s="26"/>
      <c r="L69" s="26"/>
      <c r="M69" s="26"/>
      <c r="N69" s="26"/>
      <c r="O69" s="26"/>
      <c r="P69" s="54"/>
      <c r="Q69" s="26"/>
      <c r="R69" s="24"/>
    </row>
    <row r="70" spans="2:18" s="1" customFormat="1" ht="15">
      <c r="B70" s="35"/>
      <c r="C70" s="36"/>
      <c r="D70" s="55" t="s">
        <v>48</v>
      </c>
      <c r="E70" s="56"/>
      <c r="F70" s="56"/>
      <c r="G70" s="57" t="s">
        <v>49</v>
      </c>
      <c r="H70" s="58"/>
      <c r="I70" s="36"/>
      <c r="J70" s="55" t="s">
        <v>48</v>
      </c>
      <c r="K70" s="56"/>
      <c r="L70" s="56"/>
      <c r="M70" s="56"/>
      <c r="N70" s="57" t="s">
        <v>49</v>
      </c>
      <c r="O70" s="56"/>
      <c r="P70" s="58"/>
      <c r="Q70" s="36"/>
      <c r="R70" s="37"/>
    </row>
    <row r="71" spans="2:18" s="1" customFormat="1" ht="14.45" customHeight="1">
      <c r="B71" s="59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1"/>
    </row>
    <row r="75" spans="2:18" s="1" customFormat="1" ht="6.95" customHeight="1"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4"/>
    </row>
    <row r="76" spans="2:18" s="1" customFormat="1" ht="36.950000000000003" customHeight="1">
      <c r="B76" s="35"/>
      <c r="C76" s="181" t="s">
        <v>117</v>
      </c>
      <c r="D76" s="182"/>
      <c r="E76" s="182"/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  <c r="R76" s="37"/>
    </row>
    <row r="77" spans="2:18" s="1" customFormat="1" ht="6.95" customHeight="1">
      <c r="B77" s="35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7"/>
    </row>
    <row r="78" spans="2:18" s="1" customFormat="1" ht="30" customHeight="1">
      <c r="B78" s="35"/>
      <c r="C78" s="30" t="s">
        <v>18</v>
      </c>
      <c r="D78" s="36"/>
      <c r="E78" s="36"/>
      <c r="F78" s="227" t="str">
        <f>F6</f>
        <v>Rekonštrukcia ulíc v obci Brezany</v>
      </c>
      <c r="G78" s="228"/>
      <c r="H78" s="228"/>
      <c r="I78" s="228"/>
      <c r="J78" s="228"/>
      <c r="K78" s="228"/>
      <c r="L78" s="228"/>
      <c r="M78" s="228"/>
      <c r="N78" s="228"/>
      <c r="O78" s="228"/>
      <c r="P78" s="228"/>
      <c r="Q78" s="36"/>
      <c r="R78" s="37"/>
    </row>
    <row r="79" spans="2:18" ht="30" customHeight="1">
      <c r="B79" s="23"/>
      <c r="C79" s="30" t="s">
        <v>113</v>
      </c>
      <c r="D79" s="26"/>
      <c r="E79" s="26"/>
      <c r="F79" s="227"/>
      <c r="G79" s="186"/>
      <c r="H79" s="186"/>
      <c r="I79" s="186"/>
      <c r="J79" s="186"/>
      <c r="K79" s="186"/>
      <c r="L79" s="186"/>
      <c r="M79" s="186"/>
      <c r="N79" s="186"/>
      <c r="O79" s="186"/>
      <c r="P79" s="186"/>
      <c r="Q79" s="26"/>
      <c r="R79" s="24"/>
    </row>
    <row r="80" spans="2:18" s="1" customFormat="1" ht="36.950000000000003" customHeight="1">
      <c r="B80" s="35"/>
      <c r="C80" s="69" t="s">
        <v>114</v>
      </c>
      <c r="D80" s="36"/>
      <c r="E80" s="36"/>
      <c r="F80" s="201" t="str">
        <f>F8</f>
        <v>SO-06 - Obratisko autobusov SAD</v>
      </c>
      <c r="G80" s="229"/>
      <c r="H80" s="229"/>
      <c r="I80" s="229"/>
      <c r="J80" s="229"/>
      <c r="K80" s="229"/>
      <c r="L80" s="229"/>
      <c r="M80" s="229"/>
      <c r="N80" s="229"/>
      <c r="O80" s="229"/>
      <c r="P80" s="229"/>
      <c r="Q80" s="36"/>
      <c r="R80" s="37"/>
    </row>
    <row r="81" spans="2:65" s="1" customFormat="1" ht="6.95" customHeight="1"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7"/>
    </row>
    <row r="82" spans="2:65" s="1" customFormat="1" ht="18" customHeight="1">
      <c r="B82" s="35"/>
      <c r="C82" s="30" t="s">
        <v>21</v>
      </c>
      <c r="D82" s="36"/>
      <c r="E82" s="36"/>
      <c r="F82" s="28" t="str">
        <f>F10</f>
        <v xml:space="preserve"> </v>
      </c>
      <c r="G82" s="36"/>
      <c r="H82" s="36"/>
      <c r="I82" s="36"/>
      <c r="J82" s="36"/>
      <c r="K82" s="30" t="s">
        <v>23</v>
      </c>
      <c r="L82" s="36"/>
      <c r="M82" s="231" t="str">
        <f>IF(O10="","",O10)</f>
        <v/>
      </c>
      <c r="N82" s="231"/>
      <c r="O82" s="231"/>
      <c r="P82" s="231"/>
      <c r="Q82" s="36"/>
      <c r="R82" s="37"/>
    </row>
    <row r="83" spans="2:65" s="1" customFormat="1" ht="6.95" customHeight="1"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7"/>
    </row>
    <row r="84" spans="2:65" s="1" customFormat="1" ht="15">
      <c r="B84" s="35"/>
      <c r="C84" s="30" t="s">
        <v>26</v>
      </c>
      <c r="D84" s="36"/>
      <c r="E84" s="36"/>
      <c r="F84" s="28" t="str">
        <f>E13</f>
        <v>Obec Brezany</v>
      </c>
      <c r="G84" s="36"/>
      <c r="H84" s="36"/>
      <c r="I84" s="36"/>
      <c r="J84" s="36"/>
      <c r="K84" s="30" t="s">
        <v>30</v>
      </c>
      <c r="L84" s="36"/>
      <c r="M84" s="185" t="str">
        <f>E19</f>
        <v xml:space="preserve"> </v>
      </c>
      <c r="N84" s="185"/>
      <c r="O84" s="185"/>
      <c r="P84" s="185"/>
      <c r="Q84" s="185"/>
      <c r="R84" s="37"/>
    </row>
    <row r="85" spans="2:65" s="1" customFormat="1" ht="14.45" customHeight="1">
      <c r="B85" s="35"/>
      <c r="C85" s="30" t="s">
        <v>29</v>
      </c>
      <c r="D85" s="36"/>
      <c r="E85" s="36"/>
      <c r="F85" s="28" t="str">
        <f>IF(E16="","",E16)</f>
        <v/>
      </c>
      <c r="G85" s="36"/>
      <c r="H85" s="36"/>
      <c r="I85" s="36"/>
      <c r="J85" s="36"/>
      <c r="K85" s="30" t="s">
        <v>31</v>
      </c>
      <c r="L85" s="36"/>
      <c r="M85" s="185" t="str">
        <f>E22</f>
        <v xml:space="preserve"> </v>
      </c>
      <c r="N85" s="185"/>
      <c r="O85" s="185"/>
      <c r="P85" s="185"/>
      <c r="Q85" s="185"/>
      <c r="R85" s="37"/>
    </row>
    <row r="86" spans="2:65" s="1" customFormat="1" ht="10.35" customHeight="1"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7"/>
    </row>
    <row r="87" spans="2:65" s="1" customFormat="1" ht="29.25" customHeight="1">
      <c r="B87" s="35"/>
      <c r="C87" s="238" t="s">
        <v>118</v>
      </c>
      <c r="D87" s="239"/>
      <c r="E87" s="239"/>
      <c r="F87" s="239"/>
      <c r="G87" s="239"/>
      <c r="H87" s="120"/>
      <c r="I87" s="120"/>
      <c r="J87" s="120"/>
      <c r="K87" s="120"/>
      <c r="L87" s="120"/>
      <c r="M87" s="120"/>
      <c r="N87" s="238" t="s">
        <v>119</v>
      </c>
      <c r="O87" s="239"/>
      <c r="P87" s="239"/>
      <c r="Q87" s="239"/>
      <c r="R87" s="37"/>
    </row>
    <row r="88" spans="2:65" s="1" customFormat="1" ht="10.35" customHeight="1"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7"/>
    </row>
    <row r="89" spans="2:65" s="1" customFormat="1" ht="29.25" customHeight="1">
      <c r="B89" s="35"/>
      <c r="C89" s="128" t="s">
        <v>120</v>
      </c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226">
        <f>N121</f>
        <v>0</v>
      </c>
      <c r="O89" s="240"/>
      <c r="P89" s="240"/>
      <c r="Q89" s="240"/>
      <c r="R89" s="37"/>
      <c r="AU89" s="19" t="s">
        <v>121</v>
      </c>
    </row>
    <row r="90" spans="2:65" s="7" customFormat="1" ht="24.95" customHeight="1">
      <c r="B90" s="129"/>
      <c r="C90" s="130"/>
      <c r="D90" s="131" t="s">
        <v>202</v>
      </c>
      <c r="E90" s="130"/>
      <c r="F90" s="130"/>
      <c r="G90" s="130"/>
      <c r="H90" s="130"/>
      <c r="I90" s="130"/>
      <c r="J90" s="130"/>
      <c r="K90" s="130"/>
      <c r="L90" s="130"/>
      <c r="M90" s="130"/>
      <c r="N90" s="241">
        <f>N122</f>
        <v>0</v>
      </c>
      <c r="O90" s="242"/>
      <c r="P90" s="242"/>
      <c r="Q90" s="242"/>
      <c r="R90" s="132"/>
    </row>
    <row r="91" spans="2:65" s="8" customFormat="1" ht="19.899999999999999" customHeight="1">
      <c r="B91" s="133"/>
      <c r="C91" s="99"/>
      <c r="D91" s="110" t="s">
        <v>124</v>
      </c>
      <c r="E91" s="99"/>
      <c r="F91" s="99"/>
      <c r="G91" s="99"/>
      <c r="H91" s="99"/>
      <c r="I91" s="99"/>
      <c r="J91" s="99"/>
      <c r="K91" s="99"/>
      <c r="L91" s="99"/>
      <c r="M91" s="99"/>
      <c r="N91" s="216">
        <f>N123</f>
        <v>0</v>
      </c>
      <c r="O91" s="217"/>
      <c r="P91" s="217"/>
      <c r="Q91" s="217"/>
      <c r="R91" s="134"/>
    </row>
    <row r="92" spans="2:65" s="8" customFormat="1" ht="19.899999999999999" customHeight="1">
      <c r="B92" s="133"/>
      <c r="C92" s="99"/>
      <c r="D92" s="110" t="s">
        <v>126</v>
      </c>
      <c r="E92" s="99"/>
      <c r="F92" s="99"/>
      <c r="G92" s="99"/>
      <c r="H92" s="99"/>
      <c r="I92" s="99"/>
      <c r="J92" s="99"/>
      <c r="K92" s="99"/>
      <c r="L92" s="99"/>
      <c r="M92" s="99"/>
      <c r="N92" s="216">
        <f>N126</f>
        <v>0</v>
      </c>
      <c r="O92" s="217"/>
      <c r="P92" s="217"/>
      <c r="Q92" s="217"/>
      <c r="R92" s="134"/>
    </row>
    <row r="93" spans="2:65" s="7" customFormat="1" ht="21.75" customHeight="1">
      <c r="B93" s="129"/>
      <c r="C93" s="130"/>
      <c r="D93" s="131" t="s">
        <v>127</v>
      </c>
      <c r="E93" s="130"/>
      <c r="F93" s="130"/>
      <c r="G93" s="130"/>
      <c r="H93" s="130"/>
      <c r="I93" s="130"/>
      <c r="J93" s="130"/>
      <c r="K93" s="130"/>
      <c r="L93" s="130"/>
      <c r="M93" s="130"/>
      <c r="N93" s="243">
        <f>N128</f>
        <v>0</v>
      </c>
      <c r="O93" s="242"/>
      <c r="P93" s="242"/>
      <c r="Q93" s="242"/>
      <c r="R93" s="132"/>
    </row>
    <row r="94" spans="2:65" s="1" customFormat="1" ht="21.75" customHeight="1">
      <c r="B94" s="35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7"/>
    </row>
    <row r="95" spans="2:65" s="1" customFormat="1" ht="29.25" customHeight="1">
      <c r="B95" s="35"/>
      <c r="C95" s="128" t="s">
        <v>128</v>
      </c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240">
        <f>ROUNDUP(N96+N97+N98+N99+N100+N101,2)</f>
        <v>0</v>
      </c>
      <c r="O95" s="244"/>
      <c r="P95" s="244"/>
      <c r="Q95" s="244"/>
      <c r="R95" s="37"/>
      <c r="T95" s="135"/>
      <c r="U95" s="136" t="s">
        <v>36</v>
      </c>
    </row>
    <row r="96" spans="2:65" s="1" customFormat="1" ht="18" customHeight="1">
      <c r="B96" s="137"/>
      <c r="C96" s="138"/>
      <c r="D96" s="223" t="s">
        <v>129</v>
      </c>
      <c r="E96" s="245"/>
      <c r="F96" s="245"/>
      <c r="G96" s="245"/>
      <c r="H96" s="245"/>
      <c r="I96" s="138"/>
      <c r="J96" s="138"/>
      <c r="K96" s="138"/>
      <c r="L96" s="138"/>
      <c r="M96" s="138"/>
      <c r="N96" s="219">
        <f>ROUNDUP(N89*T96,2)</f>
        <v>0</v>
      </c>
      <c r="O96" s="246"/>
      <c r="P96" s="246"/>
      <c r="Q96" s="246"/>
      <c r="R96" s="140"/>
      <c r="S96" s="141"/>
      <c r="T96" s="142"/>
      <c r="U96" s="143" t="s">
        <v>37</v>
      </c>
      <c r="V96" s="141"/>
      <c r="W96" s="141"/>
      <c r="X96" s="141"/>
      <c r="Y96" s="141"/>
      <c r="Z96" s="141"/>
      <c r="AA96" s="141"/>
      <c r="AB96" s="141"/>
      <c r="AC96" s="141"/>
      <c r="AD96" s="141"/>
      <c r="AE96" s="141"/>
      <c r="AF96" s="141"/>
      <c r="AG96" s="141"/>
      <c r="AH96" s="141"/>
      <c r="AI96" s="141"/>
      <c r="AJ96" s="141"/>
      <c r="AK96" s="141"/>
      <c r="AL96" s="141"/>
      <c r="AM96" s="141"/>
      <c r="AN96" s="141"/>
      <c r="AO96" s="141"/>
      <c r="AP96" s="141"/>
      <c r="AQ96" s="141"/>
      <c r="AR96" s="141"/>
      <c r="AS96" s="141"/>
      <c r="AT96" s="141"/>
      <c r="AU96" s="141"/>
      <c r="AV96" s="141"/>
      <c r="AW96" s="141"/>
      <c r="AX96" s="141"/>
      <c r="AY96" s="144" t="s">
        <v>130</v>
      </c>
      <c r="AZ96" s="141"/>
      <c r="BA96" s="141"/>
      <c r="BB96" s="141"/>
      <c r="BC96" s="141"/>
      <c r="BD96" s="141"/>
      <c r="BE96" s="145">
        <f t="shared" ref="BE96:BE101" si="0">IF(U96="základní",N96,0)</f>
        <v>0</v>
      </c>
      <c r="BF96" s="145">
        <f t="shared" ref="BF96:BF101" si="1">IF(U96="snížená",N96,0)</f>
        <v>0</v>
      </c>
      <c r="BG96" s="145">
        <f t="shared" ref="BG96:BG101" si="2">IF(U96="zákl. přenesená",N96,0)</f>
        <v>0</v>
      </c>
      <c r="BH96" s="145">
        <f t="shared" ref="BH96:BH101" si="3">IF(U96="sníž. přenesená",N96,0)</f>
        <v>0</v>
      </c>
      <c r="BI96" s="145">
        <f t="shared" ref="BI96:BI101" si="4">IF(U96="nulová",N96,0)</f>
        <v>0</v>
      </c>
      <c r="BJ96" s="144" t="s">
        <v>79</v>
      </c>
      <c r="BK96" s="141"/>
      <c r="BL96" s="141"/>
      <c r="BM96" s="141"/>
    </row>
    <row r="97" spans="2:65" s="1" customFormat="1" ht="18" customHeight="1">
      <c r="B97" s="137"/>
      <c r="C97" s="138"/>
      <c r="D97" s="223" t="s">
        <v>131</v>
      </c>
      <c r="E97" s="245"/>
      <c r="F97" s="245"/>
      <c r="G97" s="245"/>
      <c r="H97" s="245"/>
      <c r="I97" s="138"/>
      <c r="J97" s="138"/>
      <c r="K97" s="138"/>
      <c r="L97" s="138"/>
      <c r="M97" s="138"/>
      <c r="N97" s="219">
        <f>ROUNDUP(N89*T97,2)</f>
        <v>0</v>
      </c>
      <c r="O97" s="246"/>
      <c r="P97" s="246"/>
      <c r="Q97" s="246"/>
      <c r="R97" s="140"/>
      <c r="S97" s="141"/>
      <c r="T97" s="142"/>
      <c r="U97" s="143" t="s">
        <v>37</v>
      </c>
      <c r="V97" s="141"/>
      <c r="W97" s="141"/>
      <c r="X97" s="141"/>
      <c r="Y97" s="141"/>
      <c r="Z97" s="141"/>
      <c r="AA97" s="141"/>
      <c r="AB97" s="141"/>
      <c r="AC97" s="141"/>
      <c r="AD97" s="141"/>
      <c r="AE97" s="141"/>
      <c r="AF97" s="141"/>
      <c r="AG97" s="141"/>
      <c r="AH97" s="141"/>
      <c r="AI97" s="141"/>
      <c r="AJ97" s="141"/>
      <c r="AK97" s="141"/>
      <c r="AL97" s="141"/>
      <c r="AM97" s="141"/>
      <c r="AN97" s="141"/>
      <c r="AO97" s="141"/>
      <c r="AP97" s="141"/>
      <c r="AQ97" s="141"/>
      <c r="AR97" s="141"/>
      <c r="AS97" s="141"/>
      <c r="AT97" s="141"/>
      <c r="AU97" s="141"/>
      <c r="AV97" s="141"/>
      <c r="AW97" s="141"/>
      <c r="AX97" s="141"/>
      <c r="AY97" s="144" t="s">
        <v>130</v>
      </c>
      <c r="AZ97" s="141"/>
      <c r="BA97" s="141"/>
      <c r="BB97" s="141"/>
      <c r="BC97" s="141"/>
      <c r="BD97" s="141"/>
      <c r="BE97" s="145">
        <f t="shared" si="0"/>
        <v>0</v>
      </c>
      <c r="BF97" s="145">
        <f t="shared" si="1"/>
        <v>0</v>
      </c>
      <c r="BG97" s="145">
        <f t="shared" si="2"/>
        <v>0</v>
      </c>
      <c r="BH97" s="145">
        <f t="shared" si="3"/>
        <v>0</v>
      </c>
      <c r="BI97" s="145">
        <f t="shared" si="4"/>
        <v>0</v>
      </c>
      <c r="BJ97" s="144" t="s">
        <v>79</v>
      </c>
      <c r="BK97" s="141"/>
      <c r="BL97" s="141"/>
      <c r="BM97" s="141"/>
    </row>
    <row r="98" spans="2:65" s="1" customFormat="1" ht="18" customHeight="1">
      <c r="B98" s="137"/>
      <c r="C98" s="138"/>
      <c r="D98" s="223" t="s">
        <v>132</v>
      </c>
      <c r="E98" s="245"/>
      <c r="F98" s="245"/>
      <c r="G98" s="245"/>
      <c r="H98" s="245"/>
      <c r="I98" s="138"/>
      <c r="J98" s="138"/>
      <c r="K98" s="138"/>
      <c r="L98" s="138"/>
      <c r="M98" s="138"/>
      <c r="N98" s="219">
        <f>ROUNDUP(N89*T98,2)</f>
        <v>0</v>
      </c>
      <c r="O98" s="246"/>
      <c r="P98" s="246"/>
      <c r="Q98" s="246"/>
      <c r="R98" s="140"/>
      <c r="S98" s="141"/>
      <c r="T98" s="142"/>
      <c r="U98" s="143" t="s">
        <v>37</v>
      </c>
      <c r="V98" s="141"/>
      <c r="W98" s="141"/>
      <c r="X98" s="141"/>
      <c r="Y98" s="141"/>
      <c r="Z98" s="141"/>
      <c r="AA98" s="141"/>
      <c r="AB98" s="141"/>
      <c r="AC98" s="141"/>
      <c r="AD98" s="141"/>
      <c r="AE98" s="141"/>
      <c r="AF98" s="141"/>
      <c r="AG98" s="141"/>
      <c r="AH98" s="141"/>
      <c r="AI98" s="141"/>
      <c r="AJ98" s="141"/>
      <c r="AK98" s="141"/>
      <c r="AL98" s="141"/>
      <c r="AM98" s="141"/>
      <c r="AN98" s="141"/>
      <c r="AO98" s="141"/>
      <c r="AP98" s="141"/>
      <c r="AQ98" s="141"/>
      <c r="AR98" s="141"/>
      <c r="AS98" s="141"/>
      <c r="AT98" s="141"/>
      <c r="AU98" s="141"/>
      <c r="AV98" s="141"/>
      <c r="AW98" s="141"/>
      <c r="AX98" s="141"/>
      <c r="AY98" s="144" t="s">
        <v>130</v>
      </c>
      <c r="AZ98" s="141"/>
      <c r="BA98" s="141"/>
      <c r="BB98" s="141"/>
      <c r="BC98" s="141"/>
      <c r="BD98" s="141"/>
      <c r="BE98" s="145">
        <f t="shared" si="0"/>
        <v>0</v>
      </c>
      <c r="BF98" s="145">
        <f t="shared" si="1"/>
        <v>0</v>
      </c>
      <c r="BG98" s="145">
        <f t="shared" si="2"/>
        <v>0</v>
      </c>
      <c r="BH98" s="145">
        <f t="shared" si="3"/>
        <v>0</v>
      </c>
      <c r="BI98" s="145">
        <f t="shared" si="4"/>
        <v>0</v>
      </c>
      <c r="BJ98" s="144" t="s">
        <v>79</v>
      </c>
      <c r="BK98" s="141"/>
      <c r="BL98" s="141"/>
      <c r="BM98" s="141"/>
    </row>
    <row r="99" spans="2:65" s="1" customFormat="1" ht="18" customHeight="1">
      <c r="B99" s="137"/>
      <c r="C99" s="138"/>
      <c r="D99" s="223" t="s">
        <v>133</v>
      </c>
      <c r="E99" s="245"/>
      <c r="F99" s="245"/>
      <c r="G99" s="245"/>
      <c r="H99" s="245"/>
      <c r="I99" s="138"/>
      <c r="J99" s="138"/>
      <c r="K99" s="138"/>
      <c r="L99" s="138"/>
      <c r="M99" s="138"/>
      <c r="N99" s="219">
        <f>ROUNDUP(N89*T99,2)</f>
        <v>0</v>
      </c>
      <c r="O99" s="246"/>
      <c r="P99" s="246"/>
      <c r="Q99" s="246"/>
      <c r="R99" s="140"/>
      <c r="S99" s="141"/>
      <c r="T99" s="142"/>
      <c r="U99" s="143" t="s">
        <v>37</v>
      </c>
      <c r="V99" s="141"/>
      <c r="W99" s="141"/>
      <c r="X99" s="141"/>
      <c r="Y99" s="141"/>
      <c r="Z99" s="141"/>
      <c r="AA99" s="141"/>
      <c r="AB99" s="141"/>
      <c r="AC99" s="141"/>
      <c r="AD99" s="141"/>
      <c r="AE99" s="141"/>
      <c r="AF99" s="141"/>
      <c r="AG99" s="141"/>
      <c r="AH99" s="141"/>
      <c r="AI99" s="141"/>
      <c r="AJ99" s="141"/>
      <c r="AK99" s="141"/>
      <c r="AL99" s="141"/>
      <c r="AM99" s="141"/>
      <c r="AN99" s="141"/>
      <c r="AO99" s="141"/>
      <c r="AP99" s="141"/>
      <c r="AQ99" s="141"/>
      <c r="AR99" s="141"/>
      <c r="AS99" s="141"/>
      <c r="AT99" s="141"/>
      <c r="AU99" s="141"/>
      <c r="AV99" s="141"/>
      <c r="AW99" s="141"/>
      <c r="AX99" s="141"/>
      <c r="AY99" s="144" t="s">
        <v>130</v>
      </c>
      <c r="AZ99" s="141"/>
      <c r="BA99" s="141"/>
      <c r="BB99" s="141"/>
      <c r="BC99" s="141"/>
      <c r="BD99" s="141"/>
      <c r="BE99" s="145">
        <f t="shared" si="0"/>
        <v>0</v>
      </c>
      <c r="BF99" s="145">
        <f t="shared" si="1"/>
        <v>0</v>
      </c>
      <c r="BG99" s="145">
        <f t="shared" si="2"/>
        <v>0</v>
      </c>
      <c r="BH99" s="145">
        <f t="shared" si="3"/>
        <v>0</v>
      </c>
      <c r="BI99" s="145">
        <f t="shared" si="4"/>
        <v>0</v>
      </c>
      <c r="BJ99" s="144" t="s">
        <v>79</v>
      </c>
      <c r="BK99" s="141"/>
      <c r="BL99" s="141"/>
      <c r="BM99" s="141"/>
    </row>
    <row r="100" spans="2:65" s="1" customFormat="1" ht="18" customHeight="1">
      <c r="B100" s="137"/>
      <c r="C100" s="138"/>
      <c r="D100" s="223" t="s">
        <v>134</v>
      </c>
      <c r="E100" s="245"/>
      <c r="F100" s="245"/>
      <c r="G100" s="245"/>
      <c r="H100" s="245"/>
      <c r="I100" s="138"/>
      <c r="J100" s="138"/>
      <c r="K100" s="138"/>
      <c r="L100" s="138"/>
      <c r="M100" s="138"/>
      <c r="N100" s="219">
        <f>ROUNDUP(N89*T100,2)</f>
        <v>0</v>
      </c>
      <c r="O100" s="246"/>
      <c r="P100" s="246"/>
      <c r="Q100" s="246"/>
      <c r="R100" s="140"/>
      <c r="S100" s="141"/>
      <c r="T100" s="142"/>
      <c r="U100" s="143" t="s">
        <v>37</v>
      </c>
      <c r="V100" s="141"/>
      <c r="W100" s="141"/>
      <c r="X100" s="141"/>
      <c r="Y100" s="141"/>
      <c r="Z100" s="141"/>
      <c r="AA100" s="141"/>
      <c r="AB100" s="141"/>
      <c r="AC100" s="141"/>
      <c r="AD100" s="141"/>
      <c r="AE100" s="141"/>
      <c r="AF100" s="141"/>
      <c r="AG100" s="141"/>
      <c r="AH100" s="141"/>
      <c r="AI100" s="141"/>
      <c r="AJ100" s="141"/>
      <c r="AK100" s="141"/>
      <c r="AL100" s="141"/>
      <c r="AM100" s="141"/>
      <c r="AN100" s="141"/>
      <c r="AO100" s="141"/>
      <c r="AP100" s="141"/>
      <c r="AQ100" s="141"/>
      <c r="AR100" s="141"/>
      <c r="AS100" s="141"/>
      <c r="AT100" s="141"/>
      <c r="AU100" s="141"/>
      <c r="AV100" s="141"/>
      <c r="AW100" s="141"/>
      <c r="AX100" s="141"/>
      <c r="AY100" s="144" t="s">
        <v>130</v>
      </c>
      <c r="AZ100" s="141"/>
      <c r="BA100" s="141"/>
      <c r="BB100" s="141"/>
      <c r="BC100" s="141"/>
      <c r="BD100" s="141"/>
      <c r="BE100" s="145">
        <f t="shared" si="0"/>
        <v>0</v>
      </c>
      <c r="BF100" s="145">
        <f t="shared" si="1"/>
        <v>0</v>
      </c>
      <c r="BG100" s="145">
        <f t="shared" si="2"/>
        <v>0</v>
      </c>
      <c r="BH100" s="145">
        <f t="shared" si="3"/>
        <v>0</v>
      </c>
      <c r="BI100" s="145">
        <f t="shared" si="4"/>
        <v>0</v>
      </c>
      <c r="BJ100" s="144" t="s">
        <v>79</v>
      </c>
      <c r="BK100" s="141"/>
      <c r="BL100" s="141"/>
      <c r="BM100" s="141"/>
    </row>
    <row r="101" spans="2:65" s="1" customFormat="1" ht="18" customHeight="1">
      <c r="B101" s="137"/>
      <c r="C101" s="138"/>
      <c r="D101" s="139" t="s">
        <v>135</v>
      </c>
      <c r="E101" s="138"/>
      <c r="F101" s="138"/>
      <c r="G101" s="138"/>
      <c r="H101" s="138"/>
      <c r="I101" s="138"/>
      <c r="J101" s="138"/>
      <c r="K101" s="138"/>
      <c r="L101" s="138"/>
      <c r="M101" s="138"/>
      <c r="N101" s="219">
        <f>ROUNDUP(N89*T101,2)</f>
        <v>0</v>
      </c>
      <c r="O101" s="246"/>
      <c r="P101" s="246"/>
      <c r="Q101" s="246"/>
      <c r="R101" s="140"/>
      <c r="S101" s="141"/>
      <c r="T101" s="146"/>
      <c r="U101" s="147" t="s">
        <v>37</v>
      </c>
      <c r="V101" s="141"/>
      <c r="W101" s="141"/>
      <c r="X101" s="141"/>
      <c r="Y101" s="141"/>
      <c r="Z101" s="141"/>
      <c r="AA101" s="141"/>
      <c r="AB101" s="141"/>
      <c r="AC101" s="141"/>
      <c r="AD101" s="141"/>
      <c r="AE101" s="141"/>
      <c r="AF101" s="141"/>
      <c r="AG101" s="141"/>
      <c r="AH101" s="141"/>
      <c r="AI101" s="141"/>
      <c r="AJ101" s="141"/>
      <c r="AK101" s="141"/>
      <c r="AL101" s="141"/>
      <c r="AM101" s="141"/>
      <c r="AN101" s="141"/>
      <c r="AO101" s="141"/>
      <c r="AP101" s="141"/>
      <c r="AQ101" s="141"/>
      <c r="AR101" s="141"/>
      <c r="AS101" s="141"/>
      <c r="AT101" s="141"/>
      <c r="AU101" s="141"/>
      <c r="AV101" s="141"/>
      <c r="AW101" s="141"/>
      <c r="AX101" s="141"/>
      <c r="AY101" s="144" t="s">
        <v>136</v>
      </c>
      <c r="AZ101" s="141"/>
      <c r="BA101" s="141"/>
      <c r="BB101" s="141"/>
      <c r="BC101" s="141"/>
      <c r="BD101" s="141"/>
      <c r="BE101" s="145">
        <f t="shared" si="0"/>
        <v>0</v>
      </c>
      <c r="BF101" s="145">
        <f t="shared" si="1"/>
        <v>0</v>
      </c>
      <c r="BG101" s="145">
        <f t="shared" si="2"/>
        <v>0</v>
      </c>
      <c r="BH101" s="145">
        <f t="shared" si="3"/>
        <v>0</v>
      </c>
      <c r="BI101" s="145">
        <f t="shared" si="4"/>
        <v>0</v>
      </c>
      <c r="BJ101" s="144" t="s">
        <v>79</v>
      </c>
      <c r="BK101" s="141"/>
      <c r="BL101" s="141"/>
      <c r="BM101" s="141"/>
    </row>
    <row r="102" spans="2:65" s="1" customFormat="1">
      <c r="B102" s="35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7"/>
    </row>
    <row r="103" spans="2:65" s="1" customFormat="1" ht="29.25" customHeight="1">
      <c r="B103" s="35"/>
      <c r="C103" s="119" t="s">
        <v>106</v>
      </c>
      <c r="D103" s="120"/>
      <c r="E103" s="120"/>
      <c r="F103" s="120"/>
      <c r="G103" s="120"/>
      <c r="H103" s="120"/>
      <c r="I103" s="120"/>
      <c r="J103" s="120"/>
      <c r="K103" s="120"/>
      <c r="L103" s="220">
        <f>ROUNDUP(SUM(N89+N95),2)</f>
        <v>0</v>
      </c>
      <c r="M103" s="220"/>
      <c r="N103" s="220"/>
      <c r="O103" s="220"/>
      <c r="P103" s="220"/>
      <c r="Q103" s="220"/>
      <c r="R103" s="37"/>
    </row>
    <row r="104" spans="2:65" s="1" customFormat="1" ht="6.95" customHeight="1">
      <c r="B104" s="59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1"/>
    </row>
    <row r="108" spans="2:65" s="1" customFormat="1" ht="6.95" customHeight="1">
      <c r="B108" s="62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4"/>
    </row>
    <row r="109" spans="2:65" s="1" customFormat="1" ht="36.950000000000003" customHeight="1">
      <c r="B109" s="35"/>
      <c r="C109" s="181" t="s">
        <v>137</v>
      </c>
      <c r="D109" s="229"/>
      <c r="E109" s="229"/>
      <c r="F109" s="229"/>
      <c r="G109" s="229"/>
      <c r="H109" s="229"/>
      <c r="I109" s="229"/>
      <c r="J109" s="229"/>
      <c r="K109" s="229"/>
      <c r="L109" s="229"/>
      <c r="M109" s="229"/>
      <c r="N109" s="229"/>
      <c r="O109" s="229"/>
      <c r="P109" s="229"/>
      <c r="Q109" s="229"/>
      <c r="R109" s="37"/>
    </row>
    <row r="110" spans="2:65" s="1" customFormat="1" ht="6.95" customHeight="1">
      <c r="B110" s="35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7"/>
    </row>
    <row r="111" spans="2:65" s="1" customFormat="1" ht="30" customHeight="1">
      <c r="B111" s="35"/>
      <c r="C111" s="30" t="s">
        <v>18</v>
      </c>
      <c r="D111" s="36"/>
      <c r="E111" s="36"/>
      <c r="F111" s="227" t="str">
        <f>F6</f>
        <v>Rekonštrukcia ulíc v obci Brezany</v>
      </c>
      <c r="G111" s="228"/>
      <c r="H111" s="228"/>
      <c r="I111" s="228"/>
      <c r="J111" s="228"/>
      <c r="K111" s="228"/>
      <c r="L111" s="228"/>
      <c r="M111" s="228"/>
      <c r="N111" s="228"/>
      <c r="O111" s="228"/>
      <c r="P111" s="228"/>
      <c r="Q111" s="36"/>
      <c r="R111" s="37"/>
    </row>
    <row r="112" spans="2:65" ht="30" customHeight="1">
      <c r="B112" s="23"/>
      <c r="C112" s="30" t="s">
        <v>113</v>
      </c>
      <c r="D112" s="26"/>
      <c r="E112" s="26"/>
      <c r="F112" s="227"/>
      <c r="G112" s="186"/>
      <c r="H112" s="186"/>
      <c r="I112" s="186"/>
      <c r="J112" s="186"/>
      <c r="K112" s="186"/>
      <c r="L112" s="186"/>
      <c r="M112" s="186"/>
      <c r="N112" s="186"/>
      <c r="O112" s="186"/>
      <c r="P112" s="186"/>
      <c r="Q112" s="26"/>
      <c r="R112" s="24"/>
    </row>
    <row r="113" spans="2:65" s="1" customFormat="1" ht="36.950000000000003" customHeight="1">
      <c r="B113" s="35"/>
      <c r="C113" s="69" t="s">
        <v>114</v>
      </c>
      <c r="D113" s="36"/>
      <c r="E113" s="36"/>
      <c r="F113" s="201" t="str">
        <f>F8</f>
        <v>SO-06 - Obratisko autobusov SAD</v>
      </c>
      <c r="G113" s="229"/>
      <c r="H113" s="229"/>
      <c r="I113" s="229"/>
      <c r="J113" s="229"/>
      <c r="K113" s="229"/>
      <c r="L113" s="229"/>
      <c r="M113" s="229"/>
      <c r="N113" s="229"/>
      <c r="O113" s="229"/>
      <c r="P113" s="229"/>
      <c r="Q113" s="36"/>
      <c r="R113" s="37"/>
    </row>
    <row r="114" spans="2:65" s="1" customFormat="1" ht="6.95" customHeight="1">
      <c r="B114" s="35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7"/>
    </row>
    <row r="115" spans="2:65" s="1" customFormat="1" ht="18" customHeight="1">
      <c r="B115" s="35"/>
      <c r="C115" s="30" t="s">
        <v>21</v>
      </c>
      <c r="D115" s="36"/>
      <c r="E115" s="36"/>
      <c r="F115" s="28" t="str">
        <f>F10</f>
        <v xml:space="preserve"> </v>
      </c>
      <c r="G115" s="36"/>
      <c r="H115" s="36"/>
      <c r="I115" s="36"/>
      <c r="J115" s="36"/>
      <c r="K115" s="30" t="s">
        <v>23</v>
      </c>
      <c r="L115" s="36"/>
      <c r="M115" s="231" t="str">
        <f>IF(O10="","",O10)</f>
        <v/>
      </c>
      <c r="N115" s="231"/>
      <c r="O115" s="231"/>
      <c r="P115" s="231"/>
      <c r="Q115" s="36"/>
      <c r="R115" s="37"/>
    </row>
    <row r="116" spans="2:65" s="1" customFormat="1" ht="6.95" customHeight="1">
      <c r="B116" s="35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7"/>
    </row>
    <row r="117" spans="2:65" s="1" customFormat="1" ht="15">
      <c r="B117" s="35"/>
      <c r="C117" s="30" t="s">
        <v>26</v>
      </c>
      <c r="D117" s="36"/>
      <c r="E117" s="36"/>
      <c r="F117" s="28" t="str">
        <f>E13</f>
        <v>Obec Brezany</v>
      </c>
      <c r="G117" s="36"/>
      <c r="H117" s="36"/>
      <c r="I117" s="36"/>
      <c r="J117" s="36"/>
      <c r="K117" s="30" t="s">
        <v>30</v>
      </c>
      <c r="L117" s="36"/>
      <c r="M117" s="185" t="str">
        <f>E19</f>
        <v xml:space="preserve"> </v>
      </c>
      <c r="N117" s="185"/>
      <c r="O117" s="185"/>
      <c r="P117" s="185"/>
      <c r="Q117" s="185"/>
      <c r="R117" s="37"/>
    </row>
    <row r="118" spans="2:65" s="1" customFormat="1" ht="14.45" customHeight="1">
      <c r="B118" s="35"/>
      <c r="C118" s="30" t="s">
        <v>29</v>
      </c>
      <c r="D118" s="36"/>
      <c r="E118" s="36"/>
      <c r="F118" s="28" t="str">
        <f>IF(E16="","",E16)</f>
        <v/>
      </c>
      <c r="G118" s="36"/>
      <c r="H118" s="36"/>
      <c r="I118" s="36"/>
      <c r="J118" s="36"/>
      <c r="K118" s="30" t="s">
        <v>31</v>
      </c>
      <c r="L118" s="36"/>
      <c r="M118" s="185" t="str">
        <f>E22</f>
        <v xml:space="preserve"> </v>
      </c>
      <c r="N118" s="185"/>
      <c r="O118" s="185"/>
      <c r="P118" s="185"/>
      <c r="Q118" s="185"/>
      <c r="R118" s="37"/>
    </row>
    <row r="119" spans="2:65" s="1" customFormat="1" ht="10.35" customHeight="1">
      <c r="B119" s="35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7"/>
    </row>
    <row r="120" spans="2:65" s="9" customFormat="1" ht="29.25" customHeight="1">
      <c r="B120" s="148"/>
      <c r="C120" s="149" t="s">
        <v>138</v>
      </c>
      <c r="D120" s="150" t="s">
        <v>139</v>
      </c>
      <c r="E120" s="150" t="s">
        <v>54</v>
      </c>
      <c r="F120" s="252" t="s">
        <v>140</v>
      </c>
      <c r="G120" s="252"/>
      <c r="H120" s="252"/>
      <c r="I120" s="252"/>
      <c r="J120" s="150" t="s">
        <v>141</v>
      </c>
      <c r="K120" s="150" t="s">
        <v>142</v>
      </c>
      <c r="L120" s="252" t="s">
        <v>143</v>
      </c>
      <c r="M120" s="252"/>
      <c r="N120" s="252" t="s">
        <v>119</v>
      </c>
      <c r="O120" s="252"/>
      <c r="P120" s="252"/>
      <c r="Q120" s="253"/>
      <c r="R120" s="151"/>
      <c r="T120" s="76" t="s">
        <v>144</v>
      </c>
      <c r="U120" s="77" t="s">
        <v>36</v>
      </c>
      <c r="V120" s="77" t="s">
        <v>145</v>
      </c>
      <c r="W120" s="77" t="s">
        <v>146</v>
      </c>
      <c r="X120" s="77" t="s">
        <v>147</v>
      </c>
      <c r="Y120" s="77" t="s">
        <v>148</v>
      </c>
      <c r="Z120" s="77" t="s">
        <v>149</v>
      </c>
      <c r="AA120" s="78" t="s">
        <v>150</v>
      </c>
    </row>
    <row r="121" spans="2:65" s="1" customFormat="1" ht="29.25" customHeight="1">
      <c r="B121" s="35"/>
      <c r="C121" s="80" t="s">
        <v>116</v>
      </c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254">
        <f>BK121</f>
        <v>0</v>
      </c>
      <c r="O121" s="255"/>
      <c r="P121" s="255"/>
      <c r="Q121" s="255"/>
      <c r="R121" s="37"/>
      <c r="T121" s="79"/>
      <c r="U121" s="51"/>
      <c r="V121" s="51"/>
      <c r="W121" s="152">
        <f>W122+W128</f>
        <v>0</v>
      </c>
      <c r="X121" s="51"/>
      <c r="Y121" s="152">
        <f>Y122+Y128</f>
        <v>0</v>
      </c>
      <c r="Z121" s="51"/>
      <c r="AA121" s="153">
        <f>AA122+AA128</f>
        <v>0</v>
      </c>
      <c r="AT121" s="19" t="s">
        <v>71</v>
      </c>
      <c r="AU121" s="19" t="s">
        <v>121</v>
      </c>
      <c r="BK121" s="154">
        <f>BK122+BK128</f>
        <v>0</v>
      </c>
    </row>
    <row r="122" spans="2:65" s="10" customFormat="1" ht="37.35" customHeight="1">
      <c r="B122" s="155"/>
      <c r="C122" s="156"/>
      <c r="D122" s="157" t="s">
        <v>202</v>
      </c>
      <c r="E122" s="157"/>
      <c r="F122" s="157"/>
      <c r="G122" s="157"/>
      <c r="H122" s="157"/>
      <c r="I122" s="157"/>
      <c r="J122" s="157"/>
      <c r="K122" s="157"/>
      <c r="L122" s="157"/>
      <c r="M122" s="157"/>
      <c r="N122" s="243">
        <f>BK122</f>
        <v>0</v>
      </c>
      <c r="O122" s="241"/>
      <c r="P122" s="241"/>
      <c r="Q122" s="241"/>
      <c r="R122" s="158"/>
      <c r="T122" s="159"/>
      <c r="U122" s="156"/>
      <c r="V122" s="156"/>
      <c r="W122" s="160">
        <f>W123+W126</f>
        <v>0</v>
      </c>
      <c r="X122" s="156"/>
      <c r="Y122" s="160">
        <f>Y123+Y126</f>
        <v>0</v>
      </c>
      <c r="Z122" s="156"/>
      <c r="AA122" s="161">
        <f>AA123+AA126</f>
        <v>0</v>
      </c>
      <c r="AR122" s="162" t="s">
        <v>79</v>
      </c>
      <c r="AT122" s="163" t="s">
        <v>71</v>
      </c>
      <c r="AU122" s="163" t="s">
        <v>72</v>
      </c>
      <c r="AY122" s="162" t="s">
        <v>151</v>
      </c>
      <c r="BK122" s="164">
        <f>BK123+BK126</f>
        <v>0</v>
      </c>
    </row>
    <row r="123" spans="2:65" s="10" customFormat="1" ht="19.899999999999999" customHeight="1">
      <c r="B123" s="155"/>
      <c r="C123" s="156"/>
      <c r="D123" s="165" t="s">
        <v>124</v>
      </c>
      <c r="E123" s="165"/>
      <c r="F123" s="165"/>
      <c r="G123" s="165"/>
      <c r="H123" s="165"/>
      <c r="I123" s="165"/>
      <c r="J123" s="165"/>
      <c r="K123" s="165"/>
      <c r="L123" s="165"/>
      <c r="M123" s="165"/>
      <c r="N123" s="256">
        <f>BK123</f>
        <v>0</v>
      </c>
      <c r="O123" s="257"/>
      <c r="P123" s="257"/>
      <c r="Q123" s="257"/>
      <c r="R123" s="158"/>
      <c r="T123" s="159"/>
      <c r="U123" s="156"/>
      <c r="V123" s="156"/>
      <c r="W123" s="160">
        <f>SUM(W124:W125)</f>
        <v>0</v>
      </c>
      <c r="X123" s="156"/>
      <c r="Y123" s="160">
        <f>SUM(Y124:Y125)</f>
        <v>0</v>
      </c>
      <c r="Z123" s="156"/>
      <c r="AA123" s="161">
        <f>SUM(AA124:AA125)</f>
        <v>0</v>
      </c>
      <c r="AR123" s="162" t="s">
        <v>79</v>
      </c>
      <c r="AT123" s="163" t="s">
        <v>71</v>
      </c>
      <c r="AU123" s="163" t="s">
        <v>79</v>
      </c>
      <c r="AY123" s="162" t="s">
        <v>151</v>
      </c>
      <c r="BK123" s="164">
        <f>SUM(BK124:BK125)</f>
        <v>0</v>
      </c>
    </row>
    <row r="124" spans="2:65" s="1" customFormat="1" ht="38.25" customHeight="1">
      <c r="B124" s="137"/>
      <c r="C124" s="166" t="s">
        <v>72</v>
      </c>
      <c r="D124" s="166" t="s">
        <v>152</v>
      </c>
      <c r="E124" s="167" t="s">
        <v>161</v>
      </c>
      <c r="F124" s="248" t="s">
        <v>162</v>
      </c>
      <c r="G124" s="248"/>
      <c r="H124" s="248"/>
      <c r="I124" s="248"/>
      <c r="J124" s="168" t="s">
        <v>155</v>
      </c>
      <c r="K124" s="169">
        <v>545</v>
      </c>
      <c r="L124" s="249">
        <v>0</v>
      </c>
      <c r="M124" s="249"/>
      <c r="N124" s="247">
        <f>ROUND(L124*K124,2)</f>
        <v>0</v>
      </c>
      <c r="O124" s="247"/>
      <c r="P124" s="247"/>
      <c r="Q124" s="247"/>
      <c r="R124" s="140"/>
      <c r="T124" s="170" t="s">
        <v>5</v>
      </c>
      <c r="U124" s="44" t="s">
        <v>37</v>
      </c>
      <c r="V124" s="36"/>
      <c r="W124" s="171">
        <f>V124*K124</f>
        <v>0</v>
      </c>
      <c r="X124" s="171">
        <v>0</v>
      </c>
      <c r="Y124" s="171">
        <f>X124*K124</f>
        <v>0</v>
      </c>
      <c r="Z124" s="171">
        <v>0</v>
      </c>
      <c r="AA124" s="172">
        <f>Z124*K124</f>
        <v>0</v>
      </c>
      <c r="AR124" s="19" t="s">
        <v>156</v>
      </c>
      <c r="AT124" s="19" t="s">
        <v>152</v>
      </c>
      <c r="AU124" s="19" t="s">
        <v>84</v>
      </c>
      <c r="AY124" s="19" t="s">
        <v>151</v>
      </c>
      <c r="BE124" s="114">
        <f>IF(U124="základní",N124,0)</f>
        <v>0</v>
      </c>
      <c r="BF124" s="114">
        <f>IF(U124="snížená",N124,0)</f>
        <v>0</v>
      </c>
      <c r="BG124" s="114">
        <f>IF(U124="zákl. přenesená",N124,0)</f>
        <v>0</v>
      </c>
      <c r="BH124" s="114">
        <f>IF(U124="sníž. přenesená",N124,0)</f>
        <v>0</v>
      </c>
      <c r="BI124" s="114">
        <f>IF(U124="nulová",N124,0)</f>
        <v>0</v>
      </c>
      <c r="BJ124" s="19" t="s">
        <v>79</v>
      </c>
      <c r="BK124" s="114">
        <f>ROUND(L124*K124,2)</f>
        <v>0</v>
      </c>
      <c r="BL124" s="19" t="s">
        <v>156</v>
      </c>
      <c r="BM124" s="19" t="s">
        <v>203</v>
      </c>
    </row>
    <row r="125" spans="2:65" s="1" customFormat="1" ht="38.25" customHeight="1">
      <c r="B125" s="137"/>
      <c r="C125" s="166" t="s">
        <v>72</v>
      </c>
      <c r="D125" s="166" t="s">
        <v>152</v>
      </c>
      <c r="E125" s="167" t="s">
        <v>164</v>
      </c>
      <c r="F125" s="248" t="s">
        <v>204</v>
      </c>
      <c r="G125" s="248"/>
      <c r="H125" s="248"/>
      <c r="I125" s="248"/>
      <c r="J125" s="168" t="s">
        <v>155</v>
      </c>
      <c r="K125" s="169">
        <v>545</v>
      </c>
      <c r="L125" s="249">
        <v>0</v>
      </c>
      <c r="M125" s="249"/>
      <c r="N125" s="247">
        <f>ROUND(L125*K125,2)</f>
        <v>0</v>
      </c>
      <c r="O125" s="247"/>
      <c r="P125" s="247"/>
      <c r="Q125" s="247"/>
      <c r="R125" s="140"/>
      <c r="T125" s="170" t="s">
        <v>5</v>
      </c>
      <c r="U125" s="44" t="s">
        <v>37</v>
      </c>
      <c r="V125" s="36"/>
      <c r="W125" s="171">
        <f>V125*K125</f>
        <v>0</v>
      </c>
      <c r="X125" s="171">
        <v>0</v>
      </c>
      <c r="Y125" s="171">
        <f>X125*K125</f>
        <v>0</v>
      </c>
      <c r="Z125" s="171">
        <v>0</v>
      </c>
      <c r="AA125" s="172">
        <f>Z125*K125</f>
        <v>0</v>
      </c>
      <c r="AR125" s="19" t="s">
        <v>156</v>
      </c>
      <c r="AT125" s="19" t="s">
        <v>152</v>
      </c>
      <c r="AU125" s="19" t="s">
        <v>84</v>
      </c>
      <c r="AY125" s="19" t="s">
        <v>151</v>
      </c>
      <c r="BE125" s="114">
        <f>IF(U125="základní",N125,0)</f>
        <v>0</v>
      </c>
      <c r="BF125" s="114">
        <f>IF(U125="snížená",N125,0)</f>
        <v>0</v>
      </c>
      <c r="BG125" s="114">
        <f>IF(U125="zákl. přenesená",N125,0)</f>
        <v>0</v>
      </c>
      <c r="BH125" s="114">
        <f>IF(U125="sníž. přenesená",N125,0)</f>
        <v>0</v>
      </c>
      <c r="BI125" s="114">
        <f>IF(U125="nulová",N125,0)</f>
        <v>0</v>
      </c>
      <c r="BJ125" s="19" t="s">
        <v>79</v>
      </c>
      <c r="BK125" s="114">
        <f>ROUND(L125*K125,2)</f>
        <v>0</v>
      </c>
      <c r="BL125" s="19" t="s">
        <v>156</v>
      </c>
      <c r="BM125" s="19" t="s">
        <v>205</v>
      </c>
    </row>
    <row r="126" spans="2:65" s="10" customFormat="1" ht="29.85" customHeight="1">
      <c r="B126" s="155"/>
      <c r="C126" s="156"/>
      <c r="D126" s="165" t="s">
        <v>126</v>
      </c>
      <c r="E126" s="165"/>
      <c r="F126" s="165"/>
      <c r="G126" s="165"/>
      <c r="H126" s="165"/>
      <c r="I126" s="165"/>
      <c r="J126" s="165"/>
      <c r="K126" s="165"/>
      <c r="L126" s="165"/>
      <c r="M126" s="165"/>
      <c r="N126" s="250">
        <f>BK126</f>
        <v>0</v>
      </c>
      <c r="O126" s="251"/>
      <c r="P126" s="251"/>
      <c r="Q126" s="251"/>
      <c r="R126" s="158"/>
      <c r="T126" s="159"/>
      <c r="U126" s="156"/>
      <c r="V126" s="156"/>
      <c r="W126" s="160">
        <f>W127</f>
        <v>0</v>
      </c>
      <c r="X126" s="156"/>
      <c r="Y126" s="160">
        <f>Y127</f>
        <v>0</v>
      </c>
      <c r="Z126" s="156"/>
      <c r="AA126" s="161">
        <f>AA127</f>
        <v>0</v>
      </c>
      <c r="AR126" s="162" t="s">
        <v>79</v>
      </c>
      <c r="AT126" s="163" t="s">
        <v>71</v>
      </c>
      <c r="AU126" s="163" t="s">
        <v>79</v>
      </c>
      <c r="AY126" s="162" t="s">
        <v>151</v>
      </c>
      <c r="BK126" s="164">
        <f>BK127</f>
        <v>0</v>
      </c>
    </row>
    <row r="127" spans="2:65" s="1" customFormat="1" ht="38.25" customHeight="1">
      <c r="B127" s="137"/>
      <c r="C127" s="166" t="s">
        <v>72</v>
      </c>
      <c r="D127" s="166" t="s">
        <v>152</v>
      </c>
      <c r="E127" s="167" t="s">
        <v>181</v>
      </c>
      <c r="F127" s="248" t="s">
        <v>182</v>
      </c>
      <c r="G127" s="248"/>
      <c r="H127" s="248"/>
      <c r="I127" s="248"/>
      <c r="J127" s="168" t="s">
        <v>176</v>
      </c>
      <c r="K127" s="169">
        <v>78.48</v>
      </c>
      <c r="L127" s="249">
        <v>0</v>
      </c>
      <c r="M127" s="249"/>
      <c r="N127" s="247">
        <f>ROUND(L127*K127,2)</f>
        <v>0</v>
      </c>
      <c r="O127" s="247"/>
      <c r="P127" s="247"/>
      <c r="Q127" s="247"/>
      <c r="R127" s="140"/>
      <c r="T127" s="170" t="s">
        <v>5</v>
      </c>
      <c r="U127" s="44" t="s">
        <v>37</v>
      </c>
      <c r="V127" s="36"/>
      <c r="W127" s="171">
        <f>V127*K127</f>
        <v>0</v>
      </c>
      <c r="X127" s="171">
        <v>0</v>
      </c>
      <c r="Y127" s="171">
        <f>X127*K127</f>
        <v>0</v>
      </c>
      <c r="Z127" s="171">
        <v>0</v>
      </c>
      <c r="AA127" s="172">
        <f>Z127*K127</f>
        <v>0</v>
      </c>
      <c r="AR127" s="19" t="s">
        <v>156</v>
      </c>
      <c r="AT127" s="19" t="s">
        <v>152</v>
      </c>
      <c r="AU127" s="19" t="s">
        <v>84</v>
      </c>
      <c r="AY127" s="19" t="s">
        <v>151</v>
      </c>
      <c r="BE127" s="114">
        <f>IF(U127="základní",N127,0)</f>
        <v>0</v>
      </c>
      <c r="BF127" s="114">
        <f>IF(U127="snížená",N127,0)</f>
        <v>0</v>
      </c>
      <c r="BG127" s="114">
        <f>IF(U127="zákl. přenesená",N127,0)</f>
        <v>0</v>
      </c>
      <c r="BH127" s="114">
        <f>IF(U127="sníž. přenesená",N127,0)</f>
        <v>0</v>
      </c>
      <c r="BI127" s="114">
        <f>IF(U127="nulová",N127,0)</f>
        <v>0</v>
      </c>
      <c r="BJ127" s="19" t="s">
        <v>79</v>
      </c>
      <c r="BK127" s="114">
        <f>ROUND(L127*K127,2)</f>
        <v>0</v>
      </c>
      <c r="BL127" s="19" t="s">
        <v>156</v>
      </c>
      <c r="BM127" s="19" t="s">
        <v>206</v>
      </c>
    </row>
    <row r="128" spans="2:65" s="1" customFormat="1" ht="49.9" customHeight="1">
      <c r="B128" s="35"/>
      <c r="C128" s="36"/>
      <c r="D128" s="157" t="s">
        <v>184</v>
      </c>
      <c r="E128" s="36"/>
      <c r="F128" s="36"/>
      <c r="G128" s="36"/>
      <c r="H128" s="36"/>
      <c r="I128" s="36"/>
      <c r="J128" s="36"/>
      <c r="K128" s="36"/>
      <c r="L128" s="36"/>
      <c r="M128" s="36"/>
      <c r="N128" s="260">
        <f t="shared" ref="N128:N133" si="5">BK128</f>
        <v>0</v>
      </c>
      <c r="O128" s="261"/>
      <c r="P128" s="261"/>
      <c r="Q128" s="261"/>
      <c r="R128" s="37"/>
      <c r="T128" s="173"/>
      <c r="U128" s="36"/>
      <c r="V128" s="36"/>
      <c r="W128" s="36"/>
      <c r="X128" s="36"/>
      <c r="Y128" s="36"/>
      <c r="Z128" s="36"/>
      <c r="AA128" s="74"/>
      <c r="AT128" s="19" t="s">
        <v>71</v>
      </c>
      <c r="AU128" s="19" t="s">
        <v>72</v>
      </c>
      <c r="AY128" s="19" t="s">
        <v>185</v>
      </c>
      <c r="BK128" s="114">
        <f>SUM(BK129:BK133)</f>
        <v>0</v>
      </c>
    </row>
    <row r="129" spans="2:63" s="1" customFormat="1" ht="22.35" customHeight="1">
      <c r="B129" s="35"/>
      <c r="C129" s="174" t="s">
        <v>5</v>
      </c>
      <c r="D129" s="174" t="s">
        <v>152</v>
      </c>
      <c r="E129" s="175" t="s">
        <v>5</v>
      </c>
      <c r="F129" s="258" t="s">
        <v>5</v>
      </c>
      <c r="G129" s="258"/>
      <c r="H129" s="258"/>
      <c r="I129" s="258"/>
      <c r="J129" s="176" t="s">
        <v>5</v>
      </c>
      <c r="K129" s="177"/>
      <c r="L129" s="249"/>
      <c r="M129" s="259"/>
      <c r="N129" s="259">
        <f t="shared" si="5"/>
        <v>0</v>
      </c>
      <c r="O129" s="259"/>
      <c r="P129" s="259"/>
      <c r="Q129" s="259"/>
      <c r="R129" s="37"/>
      <c r="T129" s="170" t="s">
        <v>5</v>
      </c>
      <c r="U129" s="178" t="s">
        <v>37</v>
      </c>
      <c r="V129" s="36"/>
      <c r="W129" s="36"/>
      <c r="X129" s="36"/>
      <c r="Y129" s="36"/>
      <c r="Z129" s="36"/>
      <c r="AA129" s="74"/>
      <c r="AT129" s="19" t="s">
        <v>185</v>
      </c>
      <c r="AU129" s="19" t="s">
        <v>79</v>
      </c>
      <c r="AY129" s="19" t="s">
        <v>185</v>
      </c>
      <c r="BE129" s="114">
        <f>IF(U129="základní",N129,0)</f>
        <v>0</v>
      </c>
      <c r="BF129" s="114">
        <f>IF(U129="snížená",N129,0)</f>
        <v>0</v>
      </c>
      <c r="BG129" s="114">
        <f>IF(U129="zákl. přenesená",N129,0)</f>
        <v>0</v>
      </c>
      <c r="BH129" s="114">
        <f>IF(U129="sníž. přenesená",N129,0)</f>
        <v>0</v>
      </c>
      <c r="BI129" s="114">
        <f>IF(U129="nulová",N129,0)</f>
        <v>0</v>
      </c>
      <c r="BJ129" s="19" t="s">
        <v>79</v>
      </c>
      <c r="BK129" s="114">
        <f>L129*K129</f>
        <v>0</v>
      </c>
    </row>
    <row r="130" spans="2:63" s="1" customFormat="1" ht="22.35" customHeight="1">
      <c r="B130" s="35"/>
      <c r="C130" s="174" t="s">
        <v>5</v>
      </c>
      <c r="D130" s="174" t="s">
        <v>152</v>
      </c>
      <c r="E130" s="175" t="s">
        <v>5</v>
      </c>
      <c r="F130" s="258" t="s">
        <v>5</v>
      </c>
      <c r="G130" s="258"/>
      <c r="H130" s="258"/>
      <c r="I130" s="258"/>
      <c r="J130" s="176" t="s">
        <v>5</v>
      </c>
      <c r="K130" s="177"/>
      <c r="L130" s="249"/>
      <c r="M130" s="259"/>
      <c r="N130" s="259">
        <f t="shared" si="5"/>
        <v>0</v>
      </c>
      <c r="O130" s="259"/>
      <c r="P130" s="259"/>
      <c r="Q130" s="259"/>
      <c r="R130" s="37"/>
      <c r="T130" s="170" t="s">
        <v>5</v>
      </c>
      <c r="U130" s="178" t="s">
        <v>37</v>
      </c>
      <c r="V130" s="36"/>
      <c r="W130" s="36"/>
      <c r="X130" s="36"/>
      <c r="Y130" s="36"/>
      <c r="Z130" s="36"/>
      <c r="AA130" s="74"/>
      <c r="AT130" s="19" t="s">
        <v>185</v>
      </c>
      <c r="AU130" s="19" t="s">
        <v>79</v>
      </c>
      <c r="AY130" s="19" t="s">
        <v>185</v>
      </c>
      <c r="BE130" s="114">
        <f>IF(U130="základní",N130,0)</f>
        <v>0</v>
      </c>
      <c r="BF130" s="114">
        <f>IF(U130="snížená",N130,0)</f>
        <v>0</v>
      </c>
      <c r="BG130" s="114">
        <f>IF(U130="zákl. přenesená",N130,0)</f>
        <v>0</v>
      </c>
      <c r="BH130" s="114">
        <f>IF(U130="sníž. přenesená",N130,0)</f>
        <v>0</v>
      </c>
      <c r="BI130" s="114">
        <f>IF(U130="nulová",N130,0)</f>
        <v>0</v>
      </c>
      <c r="BJ130" s="19" t="s">
        <v>79</v>
      </c>
      <c r="BK130" s="114">
        <f>L130*K130</f>
        <v>0</v>
      </c>
    </row>
    <row r="131" spans="2:63" s="1" customFormat="1" ht="22.35" customHeight="1">
      <c r="B131" s="35"/>
      <c r="C131" s="174" t="s">
        <v>5</v>
      </c>
      <c r="D131" s="174" t="s">
        <v>152</v>
      </c>
      <c r="E131" s="175" t="s">
        <v>5</v>
      </c>
      <c r="F131" s="258" t="s">
        <v>5</v>
      </c>
      <c r="G131" s="258"/>
      <c r="H131" s="258"/>
      <c r="I131" s="258"/>
      <c r="J131" s="176" t="s">
        <v>5</v>
      </c>
      <c r="K131" s="177"/>
      <c r="L131" s="249"/>
      <c r="M131" s="259"/>
      <c r="N131" s="259">
        <f t="shared" si="5"/>
        <v>0</v>
      </c>
      <c r="O131" s="259"/>
      <c r="P131" s="259"/>
      <c r="Q131" s="259"/>
      <c r="R131" s="37"/>
      <c r="T131" s="170" t="s">
        <v>5</v>
      </c>
      <c r="U131" s="178" t="s">
        <v>37</v>
      </c>
      <c r="V131" s="36"/>
      <c r="W131" s="36"/>
      <c r="X131" s="36"/>
      <c r="Y131" s="36"/>
      <c r="Z131" s="36"/>
      <c r="AA131" s="74"/>
      <c r="AT131" s="19" t="s">
        <v>185</v>
      </c>
      <c r="AU131" s="19" t="s">
        <v>79</v>
      </c>
      <c r="AY131" s="19" t="s">
        <v>185</v>
      </c>
      <c r="BE131" s="114">
        <f>IF(U131="základní",N131,0)</f>
        <v>0</v>
      </c>
      <c r="BF131" s="114">
        <f>IF(U131="snížená",N131,0)</f>
        <v>0</v>
      </c>
      <c r="BG131" s="114">
        <f>IF(U131="zákl. přenesená",N131,0)</f>
        <v>0</v>
      </c>
      <c r="BH131" s="114">
        <f>IF(U131="sníž. přenesená",N131,0)</f>
        <v>0</v>
      </c>
      <c r="BI131" s="114">
        <f>IF(U131="nulová",N131,0)</f>
        <v>0</v>
      </c>
      <c r="BJ131" s="19" t="s">
        <v>79</v>
      </c>
      <c r="BK131" s="114">
        <f>L131*K131</f>
        <v>0</v>
      </c>
    </row>
    <row r="132" spans="2:63" s="1" customFormat="1" ht="22.35" customHeight="1">
      <c r="B132" s="35"/>
      <c r="C132" s="174" t="s">
        <v>5</v>
      </c>
      <c r="D132" s="174" t="s">
        <v>152</v>
      </c>
      <c r="E132" s="175" t="s">
        <v>5</v>
      </c>
      <c r="F132" s="258" t="s">
        <v>5</v>
      </c>
      <c r="G132" s="258"/>
      <c r="H132" s="258"/>
      <c r="I132" s="258"/>
      <c r="J132" s="176" t="s">
        <v>5</v>
      </c>
      <c r="K132" s="177"/>
      <c r="L132" s="249"/>
      <c r="M132" s="259"/>
      <c r="N132" s="259">
        <f t="shared" si="5"/>
        <v>0</v>
      </c>
      <c r="O132" s="259"/>
      <c r="P132" s="259"/>
      <c r="Q132" s="259"/>
      <c r="R132" s="37"/>
      <c r="T132" s="170" t="s">
        <v>5</v>
      </c>
      <c r="U132" s="178" t="s">
        <v>37</v>
      </c>
      <c r="V132" s="36"/>
      <c r="W132" s="36"/>
      <c r="X132" s="36"/>
      <c r="Y132" s="36"/>
      <c r="Z132" s="36"/>
      <c r="AA132" s="74"/>
      <c r="AT132" s="19" t="s">
        <v>185</v>
      </c>
      <c r="AU132" s="19" t="s">
        <v>79</v>
      </c>
      <c r="AY132" s="19" t="s">
        <v>185</v>
      </c>
      <c r="BE132" s="114">
        <f>IF(U132="základní",N132,0)</f>
        <v>0</v>
      </c>
      <c r="BF132" s="114">
        <f>IF(U132="snížená",N132,0)</f>
        <v>0</v>
      </c>
      <c r="BG132" s="114">
        <f>IF(U132="zákl. přenesená",N132,0)</f>
        <v>0</v>
      </c>
      <c r="BH132" s="114">
        <f>IF(U132="sníž. přenesená",N132,0)</f>
        <v>0</v>
      </c>
      <c r="BI132" s="114">
        <f>IF(U132="nulová",N132,0)</f>
        <v>0</v>
      </c>
      <c r="BJ132" s="19" t="s">
        <v>79</v>
      </c>
      <c r="BK132" s="114">
        <f>L132*K132</f>
        <v>0</v>
      </c>
    </row>
    <row r="133" spans="2:63" s="1" customFormat="1" ht="22.35" customHeight="1">
      <c r="B133" s="35"/>
      <c r="C133" s="174" t="s">
        <v>5</v>
      </c>
      <c r="D133" s="174" t="s">
        <v>152</v>
      </c>
      <c r="E133" s="175" t="s">
        <v>5</v>
      </c>
      <c r="F133" s="258" t="s">
        <v>5</v>
      </c>
      <c r="G133" s="258"/>
      <c r="H133" s="258"/>
      <c r="I133" s="258"/>
      <c r="J133" s="176" t="s">
        <v>5</v>
      </c>
      <c r="K133" s="177"/>
      <c r="L133" s="249"/>
      <c r="M133" s="259"/>
      <c r="N133" s="259">
        <f t="shared" si="5"/>
        <v>0</v>
      </c>
      <c r="O133" s="259"/>
      <c r="P133" s="259"/>
      <c r="Q133" s="259"/>
      <c r="R133" s="37"/>
      <c r="T133" s="170" t="s">
        <v>5</v>
      </c>
      <c r="U133" s="178" t="s">
        <v>37</v>
      </c>
      <c r="V133" s="56"/>
      <c r="W133" s="56"/>
      <c r="X133" s="56"/>
      <c r="Y133" s="56"/>
      <c r="Z133" s="56"/>
      <c r="AA133" s="58"/>
      <c r="AT133" s="19" t="s">
        <v>185</v>
      </c>
      <c r="AU133" s="19" t="s">
        <v>79</v>
      </c>
      <c r="AY133" s="19" t="s">
        <v>185</v>
      </c>
      <c r="BE133" s="114">
        <f>IF(U133="základní",N133,0)</f>
        <v>0</v>
      </c>
      <c r="BF133" s="114">
        <f>IF(U133="snížená",N133,0)</f>
        <v>0</v>
      </c>
      <c r="BG133" s="114">
        <f>IF(U133="zákl. přenesená",N133,0)</f>
        <v>0</v>
      </c>
      <c r="BH133" s="114">
        <f>IF(U133="sníž. přenesená",N133,0)</f>
        <v>0</v>
      </c>
      <c r="BI133" s="114">
        <f>IF(U133="nulová",N133,0)</f>
        <v>0</v>
      </c>
      <c r="BJ133" s="19" t="s">
        <v>79</v>
      </c>
      <c r="BK133" s="114">
        <f>L133*K133</f>
        <v>0</v>
      </c>
    </row>
    <row r="134" spans="2:63" s="1" customFormat="1" ht="6.95" customHeight="1">
      <c r="B134" s="59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1"/>
    </row>
  </sheetData>
  <mergeCells count="98">
    <mergeCell ref="H1:K1"/>
    <mergeCell ref="S2:AC2"/>
    <mergeCell ref="F133:I133"/>
    <mergeCell ref="L133:M133"/>
    <mergeCell ref="N133:Q133"/>
    <mergeCell ref="N121:Q121"/>
    <mergeCell ref="N122:Q122"/>
    <mergeCell ref="N123:Q123"/>
    <mergeCell ref="N126:Q126"/>
    <mergeCell ref="N128:Q128"/>
    <mergeCell ref="F131:I131"/>
    <mergeCell ref="L131:M131"/>
    <mergeCell ref="N131:Q131"/>
    <mergeCell ref="F132:I132"/>
    <mergeCell ref="L132:M132"/>
    <mergeCell ref="N132:Q132"/>
    <mergeCell ref="F129:I129"/>
    <mergeCell ref="L129:M129"/>
    <mergeCell ref="N129:Q129"/>
    <mergeCell ref="F130:I130"/>
    <mergeCell ref="L130:M130"/>
    <mergeCell ref="N130:Q130"/>
    <mergeCell ref="F125:I125"/>
    <mergeCell ref="L125:M125"/>
    <mergeCell ref="N125:Q125"/>
    <mergeCell ref="F127:I127"/>
    <mergeCell ref="L127:M127"/>
    <mergeCell ref="N127:Q127"/>
    <mergeCell ref="M118:Q118"/>
    <mergeCell ref="F120:I120"/>
    <mergeCell ref="L120:M120"/>
    <mergeCell ref="N120:Q120"/>
    <mergeCell ref="F124:I124"/>
    <mergeCell ref="L124:M124"/>
    <mergeCell ref="N124:Q124"/>
    <mergeCell ref="F111:P111"/>
    <mergeCell ref="F112:P112"/>
    <mergeCell ref="F113:P113"/>
    <mergeCell ref="M115:P115"/>
    <mergeCell ref="M117:Q117"/>
    <mergeCell ref="D100:H100"/>
    <mergeCell ref="N100:Q100"/>
    <mergeCell ref="N101:Q101"/>
    <mergeCell ref="L103:Q103"/>
    <mergeCell ref="C109:Q109"/>
    <mergeCell ref="D97:H97"/>
    <mergeCell ref="N97:Q97"/>
    <mergeCell ref="D98:H98"/>
    <mergeCell ref="N98:Q98"/>
    <mergeCell ref="D99:H99"/>
    <mergeCell ref="N99:Q99"/>
    <mergeCell ref="N92:Q92"/>
    <mergeCell ref="N93:Q93"/>
    <mergeCell ref="N95:Q95"/>
    <mergeCell ref="D96:H96"/>
    <mergeCell ref="N96:Q96"/>
    <mergeCell ref="C87:G87"/>
    <mergeCell ref="N87:Q87"/>
    <mergeCell ref="N89:Q89"/>
    <mergeCell ref="N90:Q90"/>
    <mergeCell ref="N91:Q91"/>
    <mergeCell ref="F79:P79"/>
    <mergeCell ref="F80:P80"/>
    <mergeCell ref="M82:P82"/>
    <mergeCell ref="M84:Q84"/>
    <mergeCell ref="M85:Q85"/>
    <mergeCell ref="H37:J37"/>
    <mergeCell ref="M37:P37"/>
    <mergeCell ref="L39:P39"/>
    <mergeCell ref="C76:Q76"/>
    <mergeCell ref="F78:P78"/>
    <mergeCell ref="H34:J34"/>
    <mergeCell ref="M34:P34"/>
    <mergeCell ref="H35:J35"/>
    <mergeCell ref="M35:P35"/>
    <mergeCell ref="H36:J36"/>
    <mergeCell ref="M36:P36"/>
    <mergeCell ref="M28:P28"/>
    <mergeCell ref="M29:P29"/>
    <mergeCell ref="M31:P31"/>
    <mergeCell ref="H33:J33"/>
    <mergeCell ref="M33:P33"/>
    <mergeCell ref="O18:P18"/>
    <mergeCell ref="O19:P19"/>
    <mergeCell ref="O21:P21"/>
    <mergeCell ref="O22:P22"/>
    <mergeCell ref="E25:L25"/>
    <mergeCell ref="O10:P10"/>
    <mergeCell ref="O12:P12"/>
    <mergeCell ref="O13:P13"/>
    <mergeCell ref="O15:P15"/>
    <mergeCell ref="E16:L16"/>
    <mergeCell ref="O16:P16"/>
    <mergeCell ref="C2:Q2"/>
    <mergeCell ref="C4:Q4"/>
    <mergeCell ref="F6:P6"/>
    <mergeCell ref="F7:P7"/>
    <mergeCell ref="F8:P8"/>
  </mergeCells>
  <dataValidations count="2">
    <dataValidation type="list" allowBlank="1" showInputMessage="1" showErrorMessage="1" error="Povoleny jsou hodnoty K, M." sqref="D129:D134">
      <formula1>"K, M"</formula1>
    </dataValidation>
    <dataValidation type="list" allowBlank="1" showInputMessage="1" showErrorMessage="1" error="Povoleny jsou hodnoty základní, snížená, zákl. přenesená, sníž. přenesená, nulová." sqref="U129:U134">
      <formula1>"základní, snížená, zákl. přenesená, sníž. přenesená, nulová"</formula1>
    </dataValidation>
  </dataValidations>
  <hyperlinks>
    <hyperlink ref="F1:G1" location="C2" display="1) Krycí list rozpočtu"/>
    <hyperlink ref="H1:K1" location="C87" display="2) Rekapitulace rozpočtu"/>
    <hyperlink ref="L1" location="C120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12</vt:i4>
      </vt:variant>
    </vt:vector>
  </HeadingPairs>
  <TitlesOfParts>
    <vt:vector size="18" baseType="lpstr">
      <vt:lpstr>Rekapitulace stavby</vt:lpstr>
      <vt:lpstr>SO-01 - Ulica Okrajová na...</vt:lpstr>
      <vt:lpstr>SO-02 - Ulica Dole Roľju</vt:lpstr>
      <vt:lpstr>SO-04 - Ulica Skotňa</vt:lpstr>
      <vt:lpstr>SO-05 - Ulica oproti vjaz...</vt:lpstr>
      <vt:lpstr>SO-06 - Obratisko autobus...</vt:lpstr>
      <vt:lpstr>'Rekapitulace stavby'!Názvy_tlače</vt:lpstr>
      <vt:lpstr>'SO-01 - Ulica Okrajová na...'!Názvy_tlače</vt:lpstr>
      <vt:lpstr>'SO-02 - Ulica Dole Roľju'!Názvy_tlače</vt:lpstr>
      <vt:lpstr>'SO-04 - Ulica Skotňa'!Názvy_tlače</vt:lpstr>
      <vt:lpstr>'SO-05 - Ulica oproti vjaz...'!Názvy_tlače</vt:lpstr>
      <vt:lpstr>'SO-06 - Obratisko autobus...'!Názvy_tlače</vt:lpstr>
      <vt:lpstr>'Rekapitulace stavby'!Oblasť_tlače</vt:lpstr>
      <vt:lpstr>'SO-01 - Ulica Okrajová na...'!Oblasť_tlače</vt:lpstr>
      <vt:lpstr>'SO-02 - Ulica Dole Roľju'!Oblasť_tlače</vt:lpstr>
      <vt:lpstr>'SO-04 - Ulica Skotňa'!Oblasť_tlače</vt:lpstr>
      <vt:lpstr>'SO-05 - Ulica oproti vjaz...'!Oblasť_tlače</vt:lpstr>
      <vt:lpstr>'SO-06 - Obratisko autobus...'!Oblasť_tlače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Radvan, Tomáš</dc:creator>
  <cp:lastModifiedBy>TRNOVCOVA Katarína</cp:lastModifiedBy>
  <dcterms:created xsi:type="dcterms:W3CDTF">2018-04-26T13:35:45Z</dcterms:created>
  <dcterms:modified xsi:type="dcterms:W3CDTF">2018-04-30T09:04:54Z</dcterms:modified>
</cp:coreProperties>
</file>